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80610A8E-5010-04F8-B4C4-4C4527662162}"/>
  <workbookPr codeName="ThisWorkbook"/>
  <mc:AlternateContent xmlns:mc="http://schemas.openxmlformats.org/markup-compatibility/2006">
    <mc:Choice Requires="x15">
      <x15ac:absPath xmlns:x15ac="http://schemas.microsoft.com/office/spreadsheetml/2010/11/ac" url="C:\Users\yoshiki\OneDrive\デスクトップ\UMIUSI\新生UMIUSI_基板\LM25145_test\タイプ3位相補償設計\"/>
    </mc:Choice>
  </mc:AlternateContent>
  <xr:revisionPtr revIDLastSave="0" documentId="13_ncr:1_{F1BDEBF9-E8EE-4BE2-8BB5-29AE688CAD54}" xr6:coauthVersionLast="47" xr6:coauthVersionMax="47" xr10:uidLastSave="{00000000-0000-0000-0000-000000000000}"/>
  <workbookProtection workbookAlgorithmName="SHA-512" workbookHashValue="9wToXEgJDC0XYsEauXQliR369bzOVYpxzBlQCX5yU9+QK8pkljS/1uDCzHc4G1prbZWc2LOQ0LQw9UCbzbqOJQ==" workbookSaltValue="2e0uLmMBKWAAu0WADn+orQ==" workbookSpinCount="100000" lockStructure="1"/>
  <bookViews>
    <workbookView xWindow="11424" yWindow="0" windowWidth="11712" windowHeight="1473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3" i="4" l="1"/>
  <c r="A270" i="2" l="1"/>
  <c r="D63" i="16" l="1"/>
  <c r="U15" i="2" l="1"/>
  <c r="C63" i="16" l="1"/>
  <c r="I63" i="16"/>
  <c r="U14" i="2"/>
  <c r="U13" i="2"/>
  <c r="U12" i="2"/>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70" i="1" l="1"/>
  <c r="F69" i="1"/>
  <c r="F68" i="1"/>
  <c r="F67" i="1"/>
  <c r="A68" i="1" l="1"/>
  <c r="B190" i="2" l="1"/>
  <c r="B202" i="2"/>
  <c r="B201" i="2"/>
  <c r="L42" i="16" l="1"/>
  <c r="L59" i="16"/>
  <c r="A50" i="16" l="1"/>
  <c r="A49" i="16"/>
  <c r="L50" i="16"/>
  <c r="L49" i="16"/>
  <c r="A43" i="16" l="1"/>
  <c r="L43" i="16" s="1"/>
  <c r="C43" i="16"/>
  <c r="B13" i="2" l="1"/>
  <c r="B15" i="2" s="1"/>
  <c r="A269" i="2" l="1"/>
  <c r="B12" i="2" l="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3" i="1"/>
  <c r="F97" i="2" l="1"/>
  <c r="B98" i="2"/>
  <c r="R17" i="8" s="1"/>
  <c r="S17" i="8" s="1"/>
  <c r="D98" i="2" s="1"/>
  <c r="B101" i="2" s="1"/>
  <c r="B689" i="3"/>
  <c r="N688" i="3"/>
  <c r="F98" i="2" l="1"/>
  <c r="E54" i="1" s="1"/>
  <c r="C61" i="16" s="1"/>
  <c r="D61" i="16" s="1"/>
  <c r="E53"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20" i="4" s="1"/>
  <c r="B83" i="2"/>
  <c r="B23" i="4" s="1"/>
  <c r="B186" i="2"/>
  <c r="B199" i="2"/>
  <c r="D6" i="6"/>
  <c r="D7" i="6"/>
  <c r="D9" i="6"/>
  <c r="D10" i="6"/>
  <c r="D2" i="11"/>
  <c r="D3" i="11"/>
  <c r="B5" i="11"/>
  <c r="D5" i="11" s="1"/>
  <c r="B15" i="4"/>
  <c r="B21"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AQ36" i="3" s="1"/>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B31" i="3"/>
  <c r="B25" i="3"/>
  <c r="AR22" i="3"/>
  <c r="B22" i="3"/>
  <c r="A37" i="3"/>
  <c r="AR37" i="3" s="1"/>
  <c r="AR27" i="3"/>
  <c r="AQ22" i="3"/>
  <c r="B23" i="3"/>
  <c r="AR23" i="3"/>
  <c r="B30" i="3" l="1"/>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s="1"/>
  <c r="B6" i="11" s="1"/>
  <c r="D6" i="11" s="1"/>
  <c r="AR26" i="3"/>
  <c r="A29" i="3"/>
  <c r="AQ29" i="3" s="1"/>
  <c r="AR30" i="3"/>
  <c r="AQ25"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B53" i="4"/>
  <c r="B22" i="4"/>
  <c r="B194" i="2"/>
  <c r="B45" i="4" s="1"/>
  <c r="B14"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s="1"/>
  <c r="B13" i="6" s="1"/>
  <c r="B13" i="4"/>
  <c r="AJ9" i="3"/>
  <c r="AM10" i="4"/>
  <c r="B44" i="2"/>
  <c r="B42" i="4"/>
  <c r="B43" i="2"/>
  <c r="AK91" i="4"/>
  <c r="B148" i="2"/>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37" i="3"/>
  <c r="A38" i="3"/>
  <c r="B37" i="3"/>
  <c r="AR29" i="3"/>
  <c r="B29" i="3"/>
  <c r="AQ31" i="3"/>
  <c r="AR31" i="3"/>
  <c r="AR36" i="3"/>
  <c r="B36" i="3"/>
  <c r="B27" i="3"/>
  <c r="AQ32" i="3" l="1"/>
  <c r="AR32" i="3"/>
  <c r="B32" i="3"/>
  <c r="B28" i="3"/>
  <c r="AR28" i="3"/>
  <c r="AQ28" i="3"/>
  <c r="AR33" i="3"/>
  <c r="B33" i="3"/>
  <c r="AQ33" i="3"/>
  <c r="B35" i="3"/>
  <c r="AQ35" i="3"/>
  <c r="AR35" i="3"/>
  <c r="AN20" i="4"/>
  <c r="AJ157" i="4"/>
  <c r="AJ204" i="4"/>
  <c r="I132" i="4"/>
  <c r="J132" i="4" s="1"/>
  <c r="K132" i="4" s="1"/>
  <c r="AP138" i="4"/>
  <c r="AJ186" i="4"/>
  <c r="AP157" i="4"/>
  <c r="AJ208" i="4"/>
  <c r="I202" i="4"/>
  <c r="J202" i="4" s="1"/>
  <c r="AJ115" i="4"/>
  <c r="AP173" i="4"/>
  <c r="AP127" i="4"/>
  <c r="AJ122" i="4"/>
  <c r="AJ170" i="4"/>
  <c r="AP125" i="4"/>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1"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l="1"/>
  <c r="E109" i="1"/>
  <c r="B221" i="2"/>
  <c r="B222" i="2" s="1"/>
  <c r="AD132" i="4"/>
  <c r="AE132" i="4" s="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198" i="4"/>
  <c r="AH121" i="4"/>
  <c r="AH188" i="4"/>
  <c r="AH166" i="4"/>
  <c r="AH132" i="4"/>
  <c r="AH186"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5" i="1" s="1"/>
  <c r="E28" i="1"/>
  <c r="X10" i="4"/>
  <c r="Y10" i="4" s="1"/>
  <c r="N10" i="4"/>
  <c r="O10" i="4" s="1"/>
  <c r="Q10" i="4" s="1"/>
  <c r="U10" i="4"/>
  <c r="V10" i="4" s="1"/>
  <c r="W10" i="4" s="1"/>
  <c r="R10" i="4"/>
  <c r="S10" i="4" s="1"/>
  <c r="T10" i="4" s="1"/>
  <c r="E27" i="1"/>
  <c r="D48" i="16"/>
  <c r="B74" i="2"/>
  <c r="E36" i="1" s="1"/>
  <c r="B50" i="2"/>
  <c r="R45" i="4"/>
  <c r="S45" i="4" s="1"/>
  <c r="T45" i="4" s="1"/>
  <c r="AD45" i="4"/>
  <c r="E50"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2"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4"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2"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4" i="1" s="1"/>
  <c r="B82" i="2"/>
  <c r="E43"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6" i="1" s="1"/>
  <c r="N25" i="4"/>
  <c r="O25" i="4" s="1"/>
  <c r="Q25" i="4" s="1"/>
  <c r="G36" i="3"/>
  <c r="H36" i="3" s="1"/>
  <c r="BN36" i="3" s="1"/>
  <c r="B15" i="6"/>
  <c r="G11" i="3"/>
  <c r="H11" i="3" s="1"/>
  <c r="BN11" i="3" s="1"/>
  <c r="F18" i="3"/>
  <c r="F25" i="3"/>
  <c r="BM25" i="3" s="1"/>
  <c r="B72" i="2"/>
  <c r="E34" i="1" s="1"/>
  <c r="B84" i="2"/>
  <c r="E45"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7"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H184" i="4" l="1"/>
  <c r="AH139" i="4"/>
  <c r="AH141" i="4"/>
  <c r="AH154" i="4"/>
  <c r="AH201" i="4"/>
  <c r="AH127" i="4"/>
  <c r="AH183" i="4"/>
  <c r="AH205" i="4"/>
  <c r="AH125" i="4"/>
  <c r="AH208" i="4"/>
  <c r="AH32" i="4"/>
  <c r="AH179" i="4"/>
  <c r="AH171" i="4"/>
  <c r="AH134" i="4"/>
  <c r="AH150" i="4"/>
  <c r="AH119" i="4"/>
  <c r="AH138" i="4"/>
  <c r="AH200" i="4"/>
  <c r="AH29" i="4"/>
  <c r="AH170" i="4"/>
  <c r="AH192" i="4"/>
  <c r="AH118" i="4"/>
  <c r="AF132" i="4"/>
  <c r="AG132" i="4" s="1"/>
  <c r="AS132" i="4" s="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7" i="1" s="1"/>
  <c r="BN14" i="3"/>
  <c r="B75" i="1"/>
  <c r="BM30" i="3"/>
  <c r="BM18" i="3"/>
  <c r="C225" i="2"/>
  <c r="B225" i="2" s="1"/>
  <c r="B226" i="2" s="1"/>
  <c r="C79" i="4"/>
  <c r="B79" i="4" s="1"/>
  <c r="B80" i="4" s="1"/>
  <c r="B70" i="4"/>
  <c r="BM29" i="3"/>
  <c r="B77"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5"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9" i="4" l="1"/>
  <c r="AR139" i="4" s="1"/>
  <c r="AC132" i="4"/>
  <c r="AO132" i="4" s="1"/>
  <c r="AQ132" i="4" s="1"/>
  <c r="AU132" i="4" s="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C24" i="4"/>
  <c r="AC72" i="4"/>
  <c r="AC108" i="4"/>
  <c r="AR108" i="4" s="1"/>
  <c r="AC30" i="4"/>
  <c r="AC163" i="4"/>
  <c r="AR163" i="4" s="1"/>
  <c r="AC142" i="4"/>
  <c r="AR142" i="4" s="1"/>
  <c r="AC114" i="4"/>
  <c r="AR114" i="4" s="1"/>
  <c r="AC85" i="4"/>
  <c r="AR85" i="4" s="1"/>
  <c r="AC102" i="4"/>
  <c r="AR102" i="4" s="1"/>
  <c r="AC94" i="4"/>
  <c r="AR94" i="4" s="1"/>
  <c r="AC27" i="4"/>
  <c r="AC103" i="4"/>
  <c r="AR103" i="4" s="1"/>
  <c r="AG93" i="4"/>
  <c r="AS93" i="4" s="1"/>
  <c r="AC162" i="4"/>
  <c r="AR162" i="4" s="1"/>
  <c r="AC48" i="4"/>
  <c r="AC158" i="4"/>
  <c r="AC46" i="4"/>
  <c r="AC43" i="4"/>
  <c r="AG19" i="4"/>
  <c r="AS19" i="4" s="1"/>
  <c r="AG67" i="4"/>
  <c r="AS67" i="4" s="1"/>
  <c r="AG17" i="4"/>
  <c r="AG76" i="4"/>
  <c r="AS76" i="4" s="1"/>
  <c r="AG47" i="4"/>
  <c r="AS47" i="4" s="1"/>
  <c r="AC148" i="4"/>
  <c r="AR148" i="4" s="1"/>
  <c r="AG90" i="4"/>
  <c r="AS90" i="4" s="1"/>
  <c r="AG46" i="4"/>
  <c r="AS46" i="4" s="1"/>
  <c r="AG91" i="4"/>
  <c r="AS91" i="4" s="1"/>
  <c r="AC181" i="4"/>
  <c r="AR181" i="4" s="1"/>
  <c r="AC51" i="4"/>
  <c r="AG83" i="4"/>
  <c r="AS83" i="4" s="1"/>
  <c r="AG86" i="4"/>
  <c r="AS86" i="4" s="1"/>
  <c r="AG79" i="4"/>
  <c r="AS79" i="4" s="1"/>
  <c r="AG61" i="4"/>
  <c r="AS61" i="4" s="1"/>
  <c r="AG11" i="4"/>
  <c r="AS11" i="4" s="1"/>
  <c r="AG62" i="4"/>
  <c r="AS62" i="4" s="1"/>
  <c r="AG57" i="4"/>
  <c r="AS57" i="4" s="1"/>
  <c r="AG105" i="4"/>
  <c r="AS105" i="4" s="1"/>
  <c r="AC64" i="4"/>
  <c r="AC12" i="4"/>
  <c r="AC71" i="4"/>
  <c r="AC90" i="4"/>
  <c r="AR90" i="4" s="1"/>
  <c r="AC54" i="4"/>
  <c r="AC10" i="4"/>
  <c r="AC99" i="4"/>
  <c r="AR99" i="4" s="1"/>
  <c r="AC50" i="4"/>
  <c r="AC44" i="4"/>
  <c r="AC86" i="4"/>
  <c r="AR86" i="4" s="1"/>
  <c r="AC81" i="4"/>
  <c r="AR81" i="4" s="1"/>
  <c r="AC87" i="4"/>
  <c r="AR87" i="4" s="1"/>
  <c r="AC91" i="4"/>
  <c r="AR91" i="4" s="1"/>
  <c r="AC75" i="4"/>
  <c r="AC37" i="4"/>
  <c r="AC146" i="4"/>
  <c r="AR146" i="4" s="1"/>
  <c r="AC47" i="4"/>
  <c r="AC25" i="4"/>
  <c r="AC88" i="4"/>
  <c r="AR88" i="4" s="1"/>
  <c r="AC79" i="4"/>
  <c r="AC40" i="4"/>
  <c r="AC17" i="4"/>
  <c r="AC19" i="4"/>
  <c r="AC77" i="4"/>
  <c r="AC16" i="4"/>
  <c r="AC105" i="4"/>
  <c r="AR105" i="4" s="1"/>
  <c r="AC89" i="4"/>
  <c r="AR89" i="4" s="1"/>
  <c r="AC76" i="4"/>
  <c r="AC96" i="4"/>
  <c r="AR96" i="4" s="1"/>
  <c r="AC55" i="4"/>
  <c r="AC135" i="4"/>
  <c r="AR135" i="4" s="1"/>
  <c r="AC160" i="4"/>
  <c r="AR160" i="4" s="1"/>
  <c r="AC59" i="4"/>
  <c r="AC78" i="4"/>
  <c r="AC67" i="4"/>
  <c r="AC101" i="4"/>
  <c r="AR101" i="4" s="1"/>
  <c r="AC61" i="4"/>
  <c r="AC42" i="4"/>
  <c r="AC52" i="4"/>
  <c r="AC107" i="4"/>
  <c r="AR107" i="4" s="1"/>
  <c r="AC22" i="4"/>
  <c r="AC57" i="4"/>
  <c r="AC117" i="4"/>
  <c r="AR117" i="4" s="1"/>
  <c r="AC23" i="4"/>
  <c r="AC35" i="4"/>
  <c r="AC33" i="4"/>
  <c r="AC29" i="4"/>
  <c r="AC60" i="4"/>
  <c r="AC13" i="4"/>
  <c r="AC45" i="4"/>
  <c r="AC63" i="4"/>
  <c r="AC92" i="4"/>
  <c r="AR92" i="4" s="1"/>
  <c r="AC69" i="4"/>
  <c r="AC39" i="4"/>
  <c r="AC93" i="4"/>
  <c r="AR93" i="4" s="1"/>
  <c r="AC28" i="4"/>
  <c r="AC36" i="4"/>
  <c r="AG77" i="4"/>
  <c r="AS77" i="4" s="1"/>
  <c r="AG40" i="4"/>
  <c r="AS40" i="4" s="1"/>
  <c r="AG50" i="4"/>
  <c r="AS50" i="4" s="1"/>
  <c r="AG25" i="4"/>
  <c r="AS25" i="4" s="1"/>
  <c r="AC175" i="4"/>
  <c r="AC15" i="4"/>
  <c r="AG73" i="4"/>
  <c r="AS73" i="4" s="1"/>
  <c r="AG41" i="4"/>
  <c r="AS41" i="4" s="1"/>
  <c r="AC176" i="4"/>
  <c r="AR176" i="4" s="1"/>
  <c r="AC82" i="4"/>
  <c r="AR82" i="4" s="1"/>
  <c r="AC26" i="4"/>
  <c r="AC31" i="4"/>
  <c r="AC14" i="4"/>
  <c r="AC18" i="4"/>
  <c r="AC38" i="4"/>
  <c r="AC34" i="4"/>
  <c r="AC80" i="4"/>
  <c r="AC156" i="4"/>
  <c r="AR156" i="4" s="1"/>
  <c r="AC149" i="4"/>
  <c r="AC32" i="4"/>
  <c r="AC66" i="4"/>
  <c r="AC84" i="4"/>
  <c r="AR84" i="4" s="1"/>
  <c r="AC95" i="4"/>
  <c r="AR95" i="4" s="1"/>
  <c r="AC73" i="4"/>
  <c r="AC62" i="4"/>
  <c r="AC112" i="4"/>
  <c r="AR112" i="4" s="1"/>
  <c r="AC74" i="4"/>
  <c r="AC106" i="4"/>
  <c r="AR106" i="4" s="1"/>
  <c r="AG102" i="4"/>
  <c r="AS102" i="4" s="1"/>
  <c r="AC195" i="4"/>
  <c r="AR195" i="4" s="1"/>
  <c r="AC144" i="4"/>
  <c r="AR144" i="4" s="1"/>
  <c r="AC41" i="4"/>
  <c r="AC11" i="4"/>
  <c r="AC58" i="4"/>
  <c r="AC98" i="4"/>
  <c r="AR98" i="4" s="1"/>
  <c r="AC20" i="4"/>
  <c r="AC180" i="4"/>
  <c r="AR180" i="4" s="1"/>
  <c r="AC203" i="4"/>
  <c r="AR203" i="4" s="1"/>
  <c r="AC100" i="4"/>
  <c r="AR100" i="4" s="1"/>
  <c r="AC49" i="4"/>
  <c r="AC9" i="4"/>
  <c r="AC104" i="4"/>
  <c r="AR104" i="4" s="1"/>
  <c r="AC56" i="4"/>
  <c r="AC97" i="4"/>
  <c r="AR97" i="4" s="1"/>
  <c r="AC109" i="4"/>
  <c r="AR109" i="4" s="1"/>
  <c r="AC68" i="4"/>
  <c r="AC21" i="4"/>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C145" i="4"/>
  <c r="AR145" i="4" s="1"/>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8"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8" i="1" s="1"/>
  <c r="B76"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6" i="1" s="1"/>
  <c r="R30" i="8"/>
  <c r="R28" i="8"/>
  <c r="AQ41" i="3"/>
  <c r="AR41" i="3"/>
  <c r="A42" i="3"/>
  <c r="B41" i="3"/>
  <c r="D41" i="3"/>
  <c r="C41" i="3"/>
  <c r="G41" i="3"/>
  <c r="H41" i="3" s="1"/>
  <c r="F41" i="3"/>
  <c r="BN40" i="3"/>
  <c r="AO139" i="4" l="1"/>
  <c r="AQ139" i="4" s="1"/>
  <c r="AU139" i="4" s="1"/>
  <c r="AR132" i="4"/>
  <c r="AO79" i="4"/>
  <c r="AQ79" i="4" s="1"/>
  <c r="AU79" i="4" s="1"/>
  <c r="AR14" i="4"/>
  <c r="AO14" i="4"/>
  <c r="AQ14" i="4" s="1"/>
  <c r="AU14" i="4" s="1"/>
  <c r="AO42" i="4"/>
  <c r="AQ42" i="4" s="1"/>
  <c r="AU42" i="4" s="1"/>
  <c r="AR20" i="4"/>
  <c r="AO20" i="4"/>
  <c r="AQ20" i="4" s="1"/>
  <c r="AU20" i="4" s="1"/>
  <c r="AR32" i="4"/>
  <c r="AO32" i="4"/>
  <c r="AQ32" i="4" s="1"/>
  <c r="AU32" i="4" s="1"/>
  <c r="AR31" i="4"/>
  <c r="AO31" i="4"/>
  <c r="AQ31" i="4" s="1"/>
  <c r="AU31" i="4" s="1"/>
  <c r="AR69" i="4"/>
  <c r="AO69" i="4"/>
  <c r="AQ69" i="4" s="1"/>
  <c r="AU69" i="4" s="1"/>
  <c r="AR35" i="4"/>
  <c r="AO35" i="4"/>
  <c r="AQ35" i="4" s="1"/>
  <c r="AU35" i="4" s="1"/>
  <c r="AR61" i="4"/>
  <c r="AO61" i="4"/>
  <c r="AQ61" i="4" s="1"/>
  <c r="AU61" i="4" s="1"/>
  <c r="AR40" i="4"/>
  <c r="AO40" i="4"/>
  <c r="AQ40" i="4" s="1"/>
  <c r="AU40" i="4" s="1"/>
  <c r="AR54" i="4"/>
  <c r="AO54" i="4"/>
  <c r="AQ54" i="4" s="1"/>
  <c r="AU54" i="4" s="1"/>
  <c r="AR43" i="4"/>
  <c r="AO43" i="4"/>
  <c r="AQ43" i="4" s="1"/>
  <c r="AU43" i="4" s="1"/>
  <c r="AR72" i="4"/>
  <c r="AO72" i="4"/>
  <c r="AQ72" i="4" s="1"/>
  <c r="AU72" i="4" s="1"/>
  <c r="AR33" i="4"/>
  <c r="AO33" i="4"/>
  <c r="AQ33" i="4" s="1"/>
  <c r="AU33" i="4" s="1"/>
  <c r="AR10" i="4"/>
  <c r="AO10" i="4"/>
  <c r="AQ10" i="4" s="1"/>
  <c r="AU10" i="4" s="1"/>
  <c r="AR56" i="4"/>
  <c r="AO56" i="4"/>
  <c r="AQ56" i="4" s="1"/>
  <c r="AU56" i="4" s="1"/>
  <c r="AR74" i="4"/>
  <c r="AO74" i="4"/>
  <c r="AQ74" i="4" s="1"/>
  <c r="AU74" i="4" s="1"/>
  <c r="AR26" i="4"/>
  <c r="AO26" i="4"/>
  <c r="AQ26" i="4" s="1"/>
  <c r="AU26" i="4" s="1"/>
  <c r="AR23" i="4"/>
  <c r="AO23" i="4"/>
  <c r="AQ23" i="4" s="1"/>
  <c r="AU23" i="4" s="1"/>
  <c r="AR76" i="4"/>
  <c r="AO76" i="4"/>
  <c r="AQ76" i="4" s="1"/>
  <c r="AU76" i="4" s="1"/>
  <c r="AR46" i="4"/>
  <c r="AO46" i="4"/>
  <c r="AQ46" i="4" s="1"/>
  <c r="AU46" i="4" s="1"/>
  <c r="AR24" i="4"/>
  <c r="AO24" i="4"/>
  <c r="AQ24" i="4" s="1"/>
  <c r="AU24" i="4" s="1"/>
  <c r="AR66" i="4"/>
  <c r="AO66" i="4"/>
  <c r="AQ66" i="4" s="1"/>
  <c r="AU66" i="4" s="1"/>
  <c r="AR75" i="4"/>
  <c r="AO75" i="4"/>
  <c r="AQ75" i="4" s="1"/>
  <c r="AU75" i="4" s="1"/>
  <c r="AR27" i="4"/>
  <c r="AO27" i="4"/>
  <c r="AQ27" i="4" s="1"/>
  <c r="AU27" i="4" s="1"/>
  <c r="AR58" i="4"/>
  <c r="AO58" i="4"/>
  <c r="AQ58" i="4" s="1"/>
  <c r="AU58" i="4" s="1"/>
  <c r="AR63" i="4"/>
  <c r="AO63" i="4"/>
  <c r="AQ63" i="4" s="1"/>
  <c r="AU63" i="4" s="1"/>
  <c r="AR67" i="4"/>
  <c r="AO67" i="4"/>
  <c r="AQ67" i="4" s="1"/>
  <c r="AU67" i="4" s="1"/>
  <c r="AR71" i="4"/>
  <c r="AO71" i="4"/>
  <c r="AQ71" i="4" s="1"/>
  <c r="AU71" i="4" s="1"/>
  <c r="AR70" i="4"/>
  <c r="AO70" i="4"/>
  <c r="AQ70" i="4" s="1"/>
  <c r="AU70" i="4" s="1"/>
  <c r="AR53" i="4"/>
  <c r="AO53" i="4"/>
  <c r="AQ53" i="4" s="1"/>
  <c r="AU53" i="4" s="1"/>
  <c r="AR9" i="4"/>
  <c r="AO9" i="4"/>
  <c r="AQ9" i="4" s="1"/>
  <c r="AU9" i="4" s="1"/>
  <c r="AR11" i="4"/>
  <c r="AO11" i="4"/>
  <c r="AQ11" i="4" s="1"/>
  <c r="AU11" i="4" s="1"/>
  <c r="AR62" i="4"/>
  <c r="AO62" i="4"/>
  <c r="AQ62" i="4" s="1"/>
  <c r="AU62" i="4" s="1"/>
  <c r="AR80" i="4"/>
  <c r="AO80" i="4"/>
  <c r="AQ80" i="4" s="1"/>
  <c r="AU80" i="4" s="1"/>
  <c r="AR45" i="4"/>
  <c r="AO45" i="4"/>
  <c r="AQ45" i="4" s="1"/>
  <c r="AU45" i="4" s="1"/>
  <c r="AR57" i="4"/>
  <c r="AO57" i="4"/>
  <c r="AQ57" i="4" s="1"/>
  <c r="AU57" i="4" s="1"/>
  <c r="AR78" i="4"/>
  <c r="AO78" i="4"/>
  <c r="AQ78" i="4" s="1"/>
  <c r="AU78" i="4" s="1"/>
  <c r="AR25" i="4"/>
  <c r="AO25" i="4"/>
  <c r="AQ25" i="4" s="1"/>
  <c r="AU25" i="4" s="1"/>
  <c r="AR12" i="4"/>
  <c r="AO12" i="4"/>
  <c r="AQ12" i="4" s="1"/>
  <c r="AU12" i="4" s="1"/>
  <c r="AR48" i="4"/>
  <c r="AO48" i="4"/>
  <c r="AQ48" i="4" s="1"/>
  <c r="AU48" i="4" s="1"/>
  <c r="AR17" i="4"/>
  <c r="AO17" i="4"/>
  <c r="AQ17" i="4" s="1"/>
  <c r="AU17" i="4" s="1"/>
  <c r="AR49" i="4"/>
  <c r="AO49" i="4"/>
  <c r="AQ49" i="4" s="1"/>
  <c r="AU49" i="4" s="1"/>
  <c r="AR41" i="4"/>
  <c r="AO41" i="4"/>
  <c r="AQ41" i="4" s="1"/>
  <c r="AU41" i="4" s="1"/>
  <c r="AR73" i="4"/>
  <c r="AO73" i="4"/>
  <c r="AQ73" i="4" s="1"/>
  <c r="AU73" i="4" s="1"/>
  <c r="AR34" i="4"/>
  <c r="AO34" i="4"/>
  <c r="AQ34" i="4" s="1"/>
  <c r="AU34" i="4" s="1"/>
  <c r="AR36" i="4"/>
  <c r="AO36" i="4"/>
  <c r="AQ36" i="4" s="1"/>
  <c r="AU36" i="4" s="1"/>
  <c r="AR13" i="4"/>
  <c r="AO13" i="4"/>
  <c r="AQ13" i="4" s="1"/>
  <c r="AU13" i="4" s="1"/>
  <c r="AR22" i="4"/>
  <c r="AO22" i="4"/>
  <c r="AQ22" i="4" s="1"/>
  <c r="AU22" i="4" s="1"/>
  <c r="AR59" i="4"/>
  <c r="AO59" i="4"/>
  <c r="AQ59" i="4" s="1"/>
  <c r="AU59" i="4" s="1"/>
  <c r="AR16" i="4"/>
  <c r="AO16" i="4"/>
  <c r="AQ16" i="4" s="1"/>
  <c r="AU16" i="4" s="1"/>
  <c r="AR47" i="4"/>
  <c r="AO47" i="4"/>
  <c r="AQ47" i="4" s="1"/>
  <c r="AU47" i="4" s="1"/>
  <c r="AR44" i="4"/>
  <c r="AO44" i="4"/>
  <c r="AQ44" i="4" s="1"/>
  <c r="AU44" i="4" s="1"/>
  <c r="AR64" i="4"/>
  <c r="AO64" i="4"/>
  <c r="AQ64" i="4" s="1"/>
  <c r="AU64" i="4" s="1"/>
  <c r="AR21" i="4"/>
  <c r="AO21" i="4"/>
  <c r="AQ21" i="4" s="1"/>
  <c r="AU21" i="4" s="1"/>
  <c r="AR38" i="4"/>
  <c r="AO38" i="4"/>
  <c r="AQ38" i="4" s="1"/>
  <c r="AU38" i="4" s="1"/>
  <c r="AR28" i="4"/>
  <c r="AO28" i="4"/>
  <c r="AQ28" i="4" s="1"/>
  <c r="AU28" i="4" s="1"/>
  <c r="AR60" i="4"/>
  <c r="AO60" i="4"/>
  <c r="AQ60" i="4" s="1"/>
  <c r="AU60" i="4" s="1"/>
  <c r="AR77" i="4"/>
  <c r="AO77" i="4"/>
  <c r="AQ77" i="4" s="1"/>
  <c r="AU77" i="4" s="1"/>
  <c r="AR50" i="4"/>
  <c r="AO50" i="4"/>
  <c r="AQ50" i="4" s="1"/>
  <c r="AU50" i="4" s="1"/>
  <c r="AR51" i="4"/>
  <c r="AO51" i="4"/>
  <c r="AQ51" i="4" s="1"/>
  <c r="AU51" i="4" s="1"/>
  <c r="AR39" i="4"/>
  <c r="AO39" i="4"/>
  <c r="AQ39" i="4" s="1"/>
  <c r="AU39" i="4" s="1"/>
  <c r="AR55" i="4"/>
  <c r="AO55" i="4"/>
  <c r="AQ55" i="4" s="1"/>
  <c r="AU55" i="4" s="1"/>
  <c r="AR68" i="4"/>
  <c r="AO68" i="4"/>
  <c r="AQ68" i="4" s="1"/>
  <c r="AU68" i="4" s="1"/>
  <c r="AR18" i="4"/>
  <c r="AO18" i="4"/>
  <c r="AQ18" i="4" s="1"/>
  <c r="AU18" i="4" s="1"/>
  <c r="AR15" i="4"/>
  <c r="AO15" i="4"/>
  <c r="AQ15" i="4" s="1"/>
  <c r="AU15" i="4" s="1"/>
  <c r="AR29" i="4"/>
  <c r="AO29" i="4"/>
  <c r="AQ29" i="4" s="1"/>
  <c r="AU29" i="4" s="1"/>
  <c r="AR52" i="4"/>
  <c r="AO52" i="4"/>
  <c r="AQ52" i="4" s="1"/>
  <c r="AU52" i="4" s="1"/>
  <c r="AR19" i="4"/>
  <c r="AO19" i="4"/>
  <c r="AQ19" i="4" s="1"/>
  <c r="AU19" i="4" s="1"/>
  <c r="AR37" i="4"/>
  <c r="AO37" i="4"/>
  <c r="AQ37" i="4" s="1"/>
  <c r="AU37" i="4" s="1"/>
  <c r="AR30" i="4"/>
  <c r="AO30" i="4"/>
  <c r="AQ30" i="4" s="1"/>
  <c r="AU30" i="4" s="1"/>
  <c r="AO136" i="4"/>
  <c r="AQ136" i="4" s="1"/>
  <c r="AU136" i="4" s="1"/>
  <c r="AO184" i="4"/>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R143" i="4"/>
  <c r="AO162" i="4"/>
  <c r="AQ162" i="4" s="1"/>
  <c r="AU162" i="4" s="1"/>
  <c r="AR175" i="4"/>
  <c r="AO97" i="4"/>
  <c r="AQ97" i="4" s="1"/>
  <c r="AU97" i="4" s="1"/>
  <c r="AO92" i="4"/>
  <c r="AQ92" i="4" s="1"/>
  <c r="AU92" i="4" s="1"/>
  <c r="AO146" i="4"/>
  <c r="AQ146" i="4" s="1"/>
  <c r="AU146" i="4" s="1"/>
  <c r="AO163" i="4"/>
  <c r="AQ163" i="4" s="1"/>
  <c r="AU163" i="4" s="1"/>
  <c r="AO107" i="4"/>
  <c r="AQ107" i="4" s="1"/>
  <c r="AU107" i="4" s="1"/>
  <c r="AO155" i="4"/>
  <c r="AQ155" i="4" s="1"/>
  <c r="AU155" i="4" s="1"/>
  <c r="AO174" i="4"/>
  <c r="AQ174" i="4" s="1"/>
  <c r="AU174" i="4" s="1"/>
  <c r="AO181" i="4"/>
  <c r="AQ181" i="4" s="1"/>
  <c r="AU181" i="4" s="1"/>
  <c r="AO81" i="4"/>
  <c r="AQ81" i="4" s="1"/>
  <c r="AU81" i="4" s="1"/>
  <c r="AO117" i="4"/>
  <c r="AQ117" i="4" s="1"/>
  <c r="AU117" i="4" s="1"/>
  <c r="AO91" i="4"/>
  <c r="AQ91" i="4" s="1"/>
  <c r="AU91" i="4" s="1"/>
  <c r="AO191" i="4"/>
  <c r="AQ191" i="4" s="1"/>
  <c r="AU191" i="4" s="1"/>
  <c r="AO209" i="4"/>
  <c r="AQ209" i="4" s="1"/>
  <c r="AU209" i="4" s="1"/>
  <c r="B308" i="2" s="1"/>
  <c r="AO114" i="4"/>
  <c r="AQ114" i="4" s="1"/>
  <c r="AU114" i="4" s="1"/>
  <c r="AO94" i="4"/>
  <c r="AQ94" i="4" s="1"/>
  <c r="AU94" i="4" s="1"/>
  <c r="AO190" i="4"/>
  <c r="AQ190" i="4" s="1"/>
  <c r="AU190" i="4" s="1"/>
  <c r="AR42" i="4"/>
  <c r="AO93" i="4"/>
  <c r="AQ93" i="4" s="1"/>
  <c r="AU93" i="4" s="1"/>
  <c r="AO84" i="4"/>
  <c r="AQ84" i="4" s="1"/>
  <c r="AU84" i="4" s="1"/>
  <c r="AR158" i="4"/>
  <c r="AO88" i="4"/>
  <c r="AQ88" i="4" s="1"/>
  <c r="AU88"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180" i="4"/>
  <c r="AQ180" i="4" s="1"/>
  <c r="AU180" i="4" s="1"/>
  <c r="AO135" i="4"/>
  <c r="AQ135" i="4" s="1"/>
  <c r="AU135" i="4" s="1"/>
  <c r="AO203" i="4"/>
  <c r="AQ203" i="4" s="1"/>
  <c r="AU203" i="4" s="1"/>
  <c r="AO98" i="4"/>
  <c r="AQ98" i="4" s="1"/>
  <c r="AU98" i="4" s="1"/>
  <c r="AO90" i="4"/>
  <c r="AQ90" i="4" s="1"/>
  <c r="AU90" i="4" s="1"/>
  <c r="AO105" i="4"/>
  <c r="AQ105" i="4" s="1"/>
  <c r="AU105" i="4" s="1"/>
  <c r="AO101" i="4"/>
  <c r="AQ101" i="4" s="1"/>
  <c r="AU101" i="4" s="1"/>
  <c r="AO144" i="4"/>
  <c r="AQ144" i="4" s="1"/>
  <c r="AU144" i="4" s="1"/>
  <c r="AR149" i="4"/>
  <c r="AO87" i="4"/>
  <c r="AQ87" i="4" s="1"/>
  <c r="AU87" i="4" s="1"/>
  <c r="AS17" i="4"/>
  <c r="AR79" i="4"/>
  <c r="AO95" i="4"/>
  <c r="AQ95" i="4" s="1"/>
  <c r="AU95" i="4" s="1"/>
  <c r="AO83" i="4"/>
  <c r="AQ83" i="4" s="1"/>
  <c r="AU83" i="4" s="1"/>
  <c r="AO106" i="4"/>
  <c r="AQ106" i="4" s="1"/>
  <c r="AU106" i="4" s="1"/>
  <c r="AG65" i="4"/>
  <c r="AS65" i="4" s="1"/>
  <c r="AO145" i="4"/>
  <c r="AQ145" i="4" s="1"/>
  <c r="AU145" i="4" s="1"/>
  <c r="AO96" i="4"/>
  <c r="AQ96" i="4" s="1"/>
  <c r="AU96" i="4" s="1"/>
  <c r="AO102" i="4"/>
  <c r="AQ102" i="4" s="1"/>
  <c r="AU102" i="4" s="1"/>
  <c r="AO176" i="4"/>
  <c r="AQ176" i="4" s="1"/>
  <c r="AU176" i="4" s="1"/>
  <c r="AC65" i="4"/>
  <c r="AO100" i="4"/>
  <c r="AQ100" i="4" s="1"/>
  <c r="AU100" i="4" s="1"/>
  <c r="AR167" i="4"/>
  <c r="AO104" i="4"/>
  <c r="AQ104" i="4" s="1"/>
  <c r="AU104" i="4" s="1"/>
  <c r="AO103" i="4"/>
  <c r="AQ103" i="4" s="1"/>
  <c r="AU10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R65" i="4" l="1"/>
  <c r="AO65" i="4"/>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s="1"/>
  <c r="A684" i="3"/>
  <c r="AF684" i="3" s="1"/>
  <c r="BN43" i="3"/>
  <c r="BM43" i="3"/>
  <c r="AR44" i="3"/>
  <c r="B44" i="3"/>
  <c r="AQ44" i="3"/>
  <c r="A45" i="3"/>
  <c r="C44" i="3"/>
  <c r="AM44" i="3"/>
  <c r="AK44" i="3"/>
  <c r="AD44" i="3"/>
  <c r="O44" i="3"/>
  <c r="AF44" i="3"/>
  <c r="AE44" i="3"/>
  <c r="M44" i="3"/>
  <c r="P44" i="3"/>
  <c r="F44" i="3"/>
  <c r="D44" i="3"/>
  <c r="G44" i="3"/>
  <c r="H44" i="3" s="1"/>
  <c r="AH42" i="3" l="1"/>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AT20" i="3" l="1"/>
  <c r="AT19" i="3"/>
  <c r="AT42" i="3"/>
  <c r="AT16" i="3"/>
  <c r="AT15" i="3"/>
  <c r="AU12" i="3"/>
  <c r="X17" i="3"/>
  <c r="X683"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X29" i="3"/>
  <c r="AW34" i="3"/>
  <c r="AX9" i="3"/>
  <c r="AX34" i="3"/>
  <c r="AX39" i="3"/>
  <c r="AX11" i="3"/>
  <c r="AX682" i="3"/>
  <c r="AY682" i="3" s="1"/>
  <c r="AW28" i="3"/>
  <c r="AU9" i="3"/>
  <c r="AU3" i="3" s="1"/>
  <c r="AU4" i="3" s="1"/>
  <c r="AT9" i="3"/>
  <c r="AT3" i="3" s="1"/>
  <c r="AT4" i="3" s="1"/>
  <c r="AW9" i="3"/>
  <c r="AT21" i="3"/>
  <c r="AX42" i="3"/>
  <c r="AI9" i="3"/>
  <c r="AU42" i="3"/>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W20" i="3"/>
  <c r="X684" i="3"/>
  <c r="AW32" i="3"/>
  <c r="AX36" i="3"/>
  <c r="AW35" i="3"/>
  <c r="AU32" i="3"/>
  <c r="AU36" i="3"/>
  <c r="AU19" i="3"/>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V15" i="3" l="1"/>
  <c r="AV20" i="3"/>
  <c r="AV42" i="3"/>
  <c r="AY12" i="3"/>
  <c r="AV19" i="3"/>
  <c r="AO685" i="3"/>
  <c r="AY16" i="3"/>
  <c r="AY21" i="3"/>
  <c r="BA29" i="3"/>
  <c r="BB29" i="3" s="1"/>
  <c r="AV12" i="3"/>
  <c r="AV11" i="3"/>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A27" i="3"/>
  <c r="BQ27" i="3" s="1"/>
  <c r="AV16" i="3"/>
  <c r="AV24" i="3"/>
  <c r="AO687" i="3"/>
  <c r="BA18" i="3"/>
  <c r="BB18" i="3" s="1"/>
  <c r="AY39" i="3"/>
  <c r="BA34" i="3"/>
  <c r="BF34"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AV34" i="3"/>
  <c r="BA15" i="3"/>
  <c r="BQ15" i="3" s="1"/>
  <c r="BA42" i="3"/>
  <c r="BQ42" i="3" s="1"/>
  <c r="AY42" i="3"/>
  <c r="AV36" i="3"/>
  <c r="AV31" i="3"/>
  <c r="BA19" i="3"/>
  <c r="BB19" i="3" s="1"/>
  <c r="AV39" i="3"/>
  <c r="AY20" i="3"/>
  <c r="BA682" i="3"/>
  <c r="BF682" i="3" s="1"/>
  <c r="AY34" i="3"/>
  <c r="BA21" i="3"/>
  <c r="BF21" i="3" s="1"/>
  <c r="AV9" i="3"/>
  <c r="BA31" i="3"/>
  <c r="BB31" i="3" s="1"/>
  <c r="AV682" i="3"/>
  <c r="BC682" i="3" s="1"/>
  <c r="BD682" i="3" s="1"/>
  <c r="AY11" i="3"/>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15" i="3" l="1"/>
  <c r="BG15" i="3" s="1"/>
  <c r="BH15" i="3" s="1"/>
  <c r="BI15" i="3" s="1"/>
  <c r="BC20" i="3"/>
  <c r="BG20" i="3" s="1"/>
  <c r="BH20" i="3" s="1"/>
  <c r="BI20" i="3" s="1"/>
  <c r="BC42" i="3"/>
  <c r="BG42" i="3" s="1"/>
  <c r="BH42" i="3" s="1"/>
  <c r="BI42" i="3" s="1"/>
  <c r="BC12" i="3"/>
  <c r="BD12" i="3" s="1"/>
  <c r="BC16" i="3"/>
  <c r="BG16" i="3" s="1"/>
  <c r="BH16" i="3" s="1"/>
  <c r="BI16" i="3" s="1"/>
  <c r="BC19" i="3"/>
  <c r="BD19" i="3" s="1"/>
  <c r="BC43" i="3"/>
  <c r="BG43" i="3" s="1"/>
  <c r="BH43" i="3" s="1"/>
  <c r="BI43" i="3" s="1"/>
  <c r="BC21" i="3"/>
  <c r="BG21" i="3" s="1"/>
  <c r="BH21" i="3" s="1"/>
  <c r="BI21" i="3" s="1"/>
  <c r="BF23" i="3"/>
  <c r="BJ23" i="3" s="1"/>
  <c r="BK23" i="3" s="1"/>
  <c r="BJ33" i="3"/>
  <c r="BK33" i="3" s="1"/>
  <c r="BC17" i="3"/>
  <c r="BD17" i="3" s="1"/>
  <c r="BQ29" i="3"/>
  <c r="BF29" i="3"/>
  <c r="AV684" i="3"/>
  <c r="BC11" i="3"/>
  <c r="BD11" i="3" s="1"/>
  <c r="BC38" i="3"/>
  <c r="BD38" i="3" s="1"/>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Q20" i="3"/>
  <c r="BJ20" i="3"/>
  <c r="BK20" i="3" s="1"/>
  <c r="BB682" i="3"/>
  <c r="BQ39" i="3"/>
  <c r="BF13" i="3"/>
  <c r="BG682" i="3"/>
  <c r="BH682" i="3" s="1"/>
  <c r="BI682" i="3" s="1"/>
  <c r="BB39" i="3"/>
  <c r="BF35" i="3"/>
  <c r="BJ34" i="3" s="1"/>
  <c r="BK34" i="3" s="1"/>
  <c r="BQ41" i="3"/>
  <c r="BB41" i="3"/>
  <c r="BQ11" i="3"/>
  <c r="BC13" i="3"/>
  <c r="BG13" i="3" s="1"/>
  <c r="BH13" i="3" s="1"/>
  <c r="BI13" i="3" s="1"/>
  <c r="BD35" i="3"/>
  <c r="BB32" i="3"/>
  <c r="BQ35" i="3"/>
  <c r="BN47" i="3"/>
  <c r="BD29" i="3"/>
  <c r="BC44" i="3"/>
  <c r="BG44" i="3" s="1"/>
  <c r="BH44" i="3" s="1"/>
  <c r="BI44" i="3" s="1"/>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15" i="3" l="1"/>
  <c r="BD42" i="3"/>
  <c r="BD20" i="3"/>
  <c r="BG12" i="3"/>
  <c r="BH12" i="3" s="1"/>
  <c r="BI12" i="3" s="1"/>
  <c r="BG19" i="3"/>
  <c r="BH19" i="3" s="1"/>
  <c r="BI19" i="3" s="1"/>
  <c r="BD16" i="3"/>
  <c r="BD43" i="3"/>
  <c r="BG17" i="3"/>
  <c r="BH17" i="3" s="1"/>
  <c r="BI17" i="3" s="1"/>
  <c r="BD21" i="3"/>
  <c r="BJ28" i="3"/>
  <c r="BK28" i="3" s="1"/>
  <c r="BJ22" i="3"/>
  <c r="BK22" i="3" s="1"/>
  <c r="BJ29" i="3"/>
  <c r="BK29" i="3" s="1"/>
  <c r="BC684" i="3"/>
  <c r="BD684" i="3" s="1"/>
  <c r="BG14" i="3"/>
  <c r="BH14" i="3" s="1"/>
  <c r="BI14" i="3" s="1"/>
  <c r="BG11" i="3"/>
  <c r="BH11" i="3" s="1"/>
  <c r="BI11" i="3" s="1"/>
  <c r="BG38" i="3"/>
  <c r="BH38" i="3" s="1"/>
  <c r="BI3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R50" i="3"/>
  <c r="AU48" i="3"/>
  <c r="AX48" i="3"/>
  <c r="X49" i="3"/>
  <c r="AH49" i="3"/>
  <c r="AY47" i="3"/>
  <c r="AT48" i="3"/>
  <c r="AG49" i="3"/>
  <c r="AO49" i="3"/>
  <c r="BM50" i="3" l="1"/>
  <c r="BG687" i="3"/>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S57" i="3"/>
  <c r="AG56" i="3"/>
  <c r="AO56" i="3"/>
  <c r="BM57" i="3" l="1"/>
  <c r="AO57" i="3"/>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F58" i="3"/>
  <c r="AN57" i="3"/>
  <c r="AU56" i="3"/>
  <c r="BN58" i="3" l="1"/>
  <c r="BM58" i="3"/>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T61" i="3"/>
  <c r="BA58" i="3"/>
  <c r="AV58" i="3"/>
  <c r="AX59" i="3"/>
  <c r="BM60" i="3"/>
  <c r="AH60" i="3"/>
  <c r="AO60" i="3"/>
  <c r="BD56" i="3"/>
  <c r="BG56" i="3"/>
  <c r="BH56" i="3" s="1"/>
  <c r="BI56" i="3" s="1"/>
  <c r="Y60" i="3"/>
  <c r="Z60" i="3" s="1"/>
  <c r="AY58" i="3"/>
  <c r="BN61" i="3" l="1"/>
  <c r="AV59" i="3"/>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BC59" i="3" l="1"/>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T64" i="3"/>
  <c r="AX62" i="3"/>
  <c r="X63" i="3"/>
  <c r="AH63" i="3"/>
  <c r="AN63" i="3"/>
  <c r="BN64" i="3" l="1"/>
  <c r="BG60" i="3"/>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P66" i="3"/>
  <c r="AH65" i="3"/>
  <c r="BN66" i="3" l="1"/>
  <c r="AV64" i="3"/>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K63" i="3" l="1"/>
  <c r="BM68" i="3"/>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BK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G78" i="3" l="1"/>
  <c r="BH78" i="3" s="1"/>
  <c r="BI78" i="3" s="1"/>
  <c r="AU81" i="3"/>
  <c r="AY80" i="3"/>
  <c r="AV80" i="3"/>
  <c r="AN82" i="3"/>
  <c r="BN82" i="3"/>
  <c r="BM82" i="3"/>
  <c r="BC79" i="3"/>
  <c r="BD79" i="3" s="1"/>
  <c r="AG82" i="3"/>
  <c r="AT81" i="3"/>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D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G85" i="3"/>
  <c r="H85" i="3" s="1"/>
  <c r="BM85" i="3" l="1"/>
  <c r="BG81" i="3"/>
  <c r="BH81" i="3" s="1"/>
  <c r="BI81" i="3" s="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Q82" i="3"/>
  <c r="AO85" i="3"/>
  <c r="AX84" i="3"/>
  <c r="AY83" i="3"/>
  <c r="AH85" i="3"/>
  <c r="X85" i="3"/>
  <c r="AW84" i="3"/>
  <c r="BK81" i="3" l="1"/>
  <c r="BF83" i="3"/>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AU96" i="3"/>
  <c r="AH97" i="3"/>
  <c r="AN97" i="3"/>
  <c r="AT96" i="3"/>
  <c r="BK93" i="3" l="1"/>
  <c r="BM98" i="3"/>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F112" i="3"/>
  <c r="BM112" i="3" s="1"/>
  <c r="AV109" i="3"/>
  <c r="BA109" i="3"/>
  <c r="Y111" i="3"/>
  <c r="Z111" i="3" s="1"/>
  <c r="BN111" i="3"/>
  <c r="AX110" i="3"/>
  <c r="AU110" i="3"/>
  <c r="AW110" i="3"/>
  <c r="X111" i="3"/>
  <c r="AG111" i="3"/>
  <c r="AO111" i="3"/>
  <c r="BN112" i="3" l="1"/>
  <c r="BK107" i="3"/>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T115" i="3"/>
  <c r="BK110" i="3" l="1"/>
  <c r="BM115" i="3"/>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S117" i="3"/>
  <c r="BN116" i="3"/>
  <c r="AG116" i="3"/>
  <c r="AH116" i="3"/>
  <c r="AN116" i="3"/>
  <c r="X116" i="3"/>
  <c r="AW115" i="3"/>
  <c r="BM117" i="3" l="1"/>
  <c r="BG113" i="3"/>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T118" i="3"/>
  <c r="BB114" i="3"/>
  <c r="BF114" i="3"/>
  <c r="BJ113" i="3" s="1"/>
  <c r="BQ114" i="3"/>
  <c r="AW116" i="3"/>
  <c r="X117" i="3"/>
  <c r="BN117" i="3"/>
  <c r="AG117" i="3"/>
  <c r="AN117" i="3"/>
  <c r="AU116" i="3"/>
  <c r="Y117" i="3"/>
  <c r="Z117" i="3" s="1"/>
  <c r="AT116" i="3"/>
  <c r="BA115" i="3"/>
  <c r="BK113" i="3" l="1"/>
  <c r="BN118" i="3"/>
  <c r="BM118" i="3"/>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s="1"/>
  <c r="BA128" i="3"/>
  <c r="AX129" i="3"/>
  <c r="AU129" i="3"/>
  <c r="AW129" i="3"/>
  <c r="AT129" i="3"/>
  <c r="Y130" i="3"/>
  <c r="Z130" i="3" s="1"/>
  <c r="AG130" i="3"/>
  <c r="AO130" i="3"/>
  <c r="BQ127" i="3"/>
  <c r="BB127" i="3"/>
  <c r="BF127" i="3"/>
  <c r="BJ126" i="3" s="1"/>
  <c r="BK126" i="3" s="1"/>
  <c r="BM131" i="3" l="1"/>
  <c r="BN131" i="3"/>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S132" i="3"/>
  <c r="AH131" i="3"/>
  <c r="X131" i="3"/>
  <c r="BM132" i="3" l="1"/>
  <c r="BK127" i="3"/>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T136" i="3"/>
  <c r="AH135" i="3"/>
  <c r="X135" i="3"/>
  <c r="BN136" i="3" l="1"/>
  <c r="BK131" i="3"/>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G137" i="3"/>
  <c r="H137" i="3" s="1"/>
  <c r="BN137" i="3" s="1"/>
  <c r="T137" i="3"/>
  <c r="BM137" i="3" l="1"/>
  <c r="BK132" i="3"/>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K141" i="3" l="1"/>
  <c r="BD142" i="3"/>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T148" i="3"/>
  <c r="AX146" i="3"/>
  <c r="AV145" i="3"/>
  <c r="BM147" i="3"/>
  <c r="AG147" i="3"/>
  <c r="AO147" i="3"/>
  <c r="BF144" i="3"/>
  <c r="BJ143" i="3" s="1"/>
  <c r="BQ144" i="3"/>
  <c r="BB144" i="3"/>
  <c r="X147" i="3"/>
  <c r="BN148" i="3" l="1"/>
  <c r="BK143" i="3"/>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F161" i="3"/>
  <c r="AV158" i="3"/>
  <c r="BA158" i="3"/>
  <c r="AG160" i="3"/>
  <c r="AH160" i="3"/>
  <c r="X160" i="3"/>
  <c r="AN160" i="3"/>
  <c r="AT159" i="3"/>
  <c r="AW159" i="3"/>
  <c r="BF157" i="3"/>
  <c r="BJ156" i="3" s="1"/>
  <c r="BQ157" i="3"/>
  <c r="BB157" i="3"/>
  <c r="BN161" i="3" l="1"/>
  <c r="BK156" i="3"/>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S166" i="3"/>
  <c r="AG165" i="3"/>
  <c r="AH165" i="3"/>
  <c r="BM166" i="3" l="1"/>
  <c r="BN166" i="3"/>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F174" i="3"/>
  <c r="AU172" i="3"/>
  <c r="AW172" i="3"/>
  <c r="AT172" i="3"/>
  <c r="X173" i="3"/>
  <c r="AG173" i="3"/>
  <c r="AH173" i="3"/>
  <c r="AN173" i="3"/>
  <c r="BJ169" i="3"/>
  <c r="BN174" i="3" l="1"/>
  <c r="BK169" i="3"/>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T201" i="3"/>
  <c r="AX199" i="3"/>
  <c r="AT199" i="3"/>
  <c r="BA198" i="3"/>
  <c r="AH200" i="3"/>
  <c r="AN200" i="3"/>
  <c r="X200" i="3"/>
  <c r="BN201" i="3" l="1"/>
  <c r="BG197" i="3"/>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S205" i="3"/>
  <c r="AU203" i="3"/>
  <c r="AT203" i="3"/>
  <c r="AH204" i="3"/>
  <c r="AO204" i="3"/>
  <c r="X204" i="3"/>
  <c r="BN205" i="3" l="1"/>
  <c r="BC202" i="3"/>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T214" i="3"/>
  <c r="AX212" i="3"/>
  <c r="BM213" i="3"/>
  <c r="AG213" i="3"/>
  <c r="AH213" i="3"/>
  <c r="AV211" i="3"/>
  <c r="BA211" i="3"/>
  <c r="BB210" i="3"/>
  <c r="BF210" i="3"/>
  <c r="BJ209" i="3" s="1"/>
  <c r="BK209" i="3" s="1"/>
  <c r="BQ210" i="3"/>
  <c r="AO213" i="3"/>
  <c r="BN214" i="3" l="1"/>
  <c r="BD210" i="3"/>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F218" i="3"/>
  <c r="BM218" i="3" l="1"/>
  <c r="BN218" i="3"/>
  <c r="BF215" i="3"/>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T234" i="3"/>
  <c r="S234" i="3"/>
  <c r="AO233" i="3"/>
  <c r="BN234" i="3" l="1"/>
  <c r="AV232" i="3"/>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T244" i="3"/>
  <c r="X243" i="3"/>
  <c r="AT242" i="3"/>
  <c r="AW242" i="3"/>
  <c r="BN244" i="3" l="1"/>
  <c r="AY242" i="3"/>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T256" i="3"/>
  <c r="AH255" i="3"/>
  <c r="AN255" i="3"/>
  <c r="AU254" i="3"/>
  <c r="BC252" i="3"/>
  <c r="BM256" i="3" l="1"/>
  <c r="BC253" i="3"/>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S262" i="3"/>
  <c r="AH261" i="3"/>
  <c r="AT260" i="3"/>
  <c r="Y261" i="3"/>
  <c r="Z261" i="3" s="1"/>
  <c r="X261" i="3"/>
  <c r="AG261" i="3"/>
  <c r="AN261" i="3"/>
  <c r="BM262" i="3" l="1"/>
  <c r="BN262" i="3"/>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T264" i="3"/>
  <c r="AX262" i="3"/>
  <c r="Y263" i="3"/>
  <c r="Z263" i="3" s="1"/>
  <c r="AG263" i="3"/>
  <c r="AN263" i="3"/>
  <c r="AV261" i="3"/>
  <c r="BA261" i="3"/>
  <c r="AW262" i="3"/>
  <c r="AU262" i="3"/>
  <c r="AH263" i="3"/>
  <c r="BN264" i="3" l="1"/>
  <c r="AV262" i="3"/>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T296" i="3"/>
  <c r="AH295" i="3"/>
  <c r="AG295" i="3"/>
  <c r="BB292" i="3"/>
  <c r="BQ292" i="3"/>
  <c r="BF292" i="3"/>
  <c r="BJ291" i="3" s="1"/>
  <c r="BK291" i="3" s="1"/>
  <c r="AX294" i="3"/>
  <c r="AU294" i="3"/>
  <c r="X295" i="3"/>
  <c r="AW294" i="3"/>
  <c r="AT294" i="3"/>
  <c r="BA293" i="3"/>
  <c r="Y295" i="3"/>
  <c r="Z295" i="3" s="1"/>
  <c r="AN295" i="3"/>
  <c r="BM296" i="3" l="1"/>
  <c r="BC293" i="3"/>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S311" i="3"/>
  <c r="BN311" i="3" l="1"/>
  <c r="AT310" i="3"/>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T318" i="3"/>
  <c r="BF314" i="3"/>
  <c r="BJ313" i="3" s="1"/>
  <c r="BK313" i="3" s="1"/>
  <c r="BQ314" i="3"/>
  <c r="BB314" i="3"/>
  <c r="AT316" i="3"/>
  <c r="Y317" i="3"/>
  <c r="Z317" i="3" s="1"/>
  <c r="BN317" i="3"/>
  <c r="X317" i="3"/>
  <c r="AG317" i="3"/>
  <c r="AH317" i="3"/>
  <c r="AO317" i="3"/>
  <c r="BM318" i="3" l="1"/>
  <c r="BC315" i="3"/>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T328" i="3"/>
  <c r="AX326" i="3"/>
  <c r="X327" i="3"/>
  <c r="BQ324" i="3"/>
  <c r="BF324" i="3"/>
  <c r="BJ323" i="3" s="1"/>
  <c r="BK323" i="3" s="1"/>
  <c r="BB324" i="3"/>
  <c r="AW326" i="3"/>
  <c r="Y327" i="3"/>
  <c r="Z327" i="3" s="1"/>
  <c r="AH327" i="3"/>
  <c r="BA325" i="3"/>
  <c r="BD324" i="3" l="1"/>
  <c r="BM328" i="3"/>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F346" i="3"/>
  <c r="AT344" i="3"/>
  <c r="AH345" i="3"/>
  <c r="X345" i="3"/>
  <c r="BN346" i="3" l="1"/>
  <c r="BG342" i="3"/>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D352" i="3"/>
  <c r="T352" i="3"/>
  <c r="AV349" i="3"/>
  <c r="BA349" i="3"/>
  <c r="X351" i="3"/>
  <c r="AG351" i="3"/>
  <c r="AO351" i="3"/>
  <c r="AX350" i="3"/>
  <c r="BB348" i="3"/>
  <c r="BQ348" i="3"/>
  <c r="BF348" i="3"/>
  <c r="BJ347" i="3" s="1"/>
  <c r="BK347" i="3" s="1"/>
  <c r="BM352" i="3" l="1"/>
  <c r="AO352" i="3"/>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s="1"/>
  <c r="BM358" i="3" l="1"/>
  <c r="BN358" i="3"/>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T359" i="3"/>
  <c r="BD354" i="3"/>
  <c r="BG354" i="3"/>
  <c r="BH354" i="3" s="1"/>
  <c r="BI354" i="3" s="1"/>
  <c r="AH358" i="3"/>
  <c r="AO358" i="3"/>
  <c r="BM359" i="3" l="1"/>
  <c r="BC356" i="3"/>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T360" i="3"/>
  <c r="X359" i="3"/>
  <c r="AU358" i="3"/>
  <c r="BM360" i="3" l="1"/>
  <c r="BD356" i="3"/>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s="1"/>
  <c r="X374" i="3"/>
  <c r="AH374" i="3"/>
  <c r="AW373" i="3"/>
  <c r="BM375" i="3" l="1"/>
  <c r="BN375" i="3"/>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AH376" i="3"/>
  <c r="AT375" i="3"/>
  <c r="BD373" i="3" l="1"/>
  <c r="BM377" i="3"/>
  <c r="BC374" i="3"/>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Y388" i="3"/>
  <c r="Z388" i="3" s="1"/>
  <c r="BD385" i="3" l="1"/>
  <c r="BM389" i="3"/>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T393" i="3"/>
  <c r="BQ389" i="3"/>
  <c r="BF389" i="3"/>
  <c r="BJ388" i="3" s="1"/>
  <c r="BK388" i="3" s="1"/>
  <c r="BB389" i="3"/>
  <c r="AH392" i="3"/>
  <c r="X392" i="3"/>
  <c r="BN393" i="3" l="1"/>
  <c r="BD389" i="3"/>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T404" i="3"/>
  <c r="BM403" i="3"/>
  <c r="AH403" i="3"/>
  <c r="AO403" i="3"/>
  <c r="BN404" i="3" l="1"/>
  <c r="AV402" i="3"/>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T415" i="3"/>
  <c r="BM414" i="3"/>
  <c r="AH414" i="3"/>
  <c r="AO414" i="3"/>
  <c r="BA412" i="3"/>
  <c r="AU413" i="3"/>
  <c r="BB411" i="3"/>
  <c r="BQ411" i="3"/>
  <c r="BF411" i="3"/>
  <c r="BJ410" i="3" s="1"/>
  <c r="BK410" i="3" s="1"/>
  <c r="AG414" i="3"/>
  <c r="BM415" i="3" l="1"/>
  <c r="BG411" i="3"/>
  <c r="BH411" i="3" s="1"/>
  <c r="BI411" i="3" s="1"/>
  <c r="BC412" i="3"/>
  <c r="BD412" i="3" s="1"/>
  <c r="AO415" i="3"/>
  <c r="AY413" i="3"/>
  <c r="AV413" i="3"/>
  <c r="AT414" i="3"/>
  <c r="BA413" i="3"/>
  <c r="BB413" i="3" s="1"/>
  <c r="AX414" i="3"/>
  <c r="AH415" i="3"/>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G412" i="3" l="1"/>
  <c r="BH412" i="3" s="1"/>
  <c r="BI412" i="3" s="1"/>
  <c r="BC413" i="3"/>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T424" i="3"/>
  <c r="AH423" i="3"/>
  <c r="AO423" i="3"/>
  <c r="BB420" i="3"/>
  <c r="BQ420" i="3"/>
  <c r="BF420" i="3"/>
  <c r="BJ419" i="3" s="1"/>
  <c r="BK419" i="3" s="1"/>
  <c r="AW422" i="3"/>
  <c r="AT422" i="3"/>
  <c r="AU422" i="3"/>
  <c r="AX422" i="3"/>
  <c r="Y423" i="3"/>
  <c r="Z423" i="3" s="1"/>
  <c r="X423" i="3"/>
  <c r="BM424" i="3" l="1"/>
  <c r="BN424" i="3"/>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F429" i="3"/>
  <c r="X428" i="3"/>
  <c r="AV426" i="3"/>
  <c r="BN429" i="3" l="1"/>
  <c r="BC426" i="3"/>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F435" i="3"/>
  <c r="T435" i="3"/>
  <c r="BN435" i="3" l="1"/>
  <c r="BG431" i="3"/>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T436" i="3"/>
  <c r="AH435" i="3"/>
  <c r="AN435" i="3"/>
  <c r="X435" i="3"/>
  <c r="AV433" i="3"/>
  <c r="AT434" i="3"/>
  <c r="AW434" i="3"/>
  <c r="BN436" i="3" l="1"/>
  <c r="AU435" i="3"/>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AH440" i="3"/>
  <c r="AY438" i="3"/>
  <c r="AG440" i="3"/>
  <c r="AN440" i="3"/>
  <c r="X440" i="3"/>
  <c r="BC437" i="3"/>
  <c r="AX439" i="3"/>
  <c r="BM441" i="3" l="1"/>
  <c r="BC438" i="3"/>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T445" i="3"/>
  <c r="BA442" i="3"/>
  <c r="AV442" i="3"/>
  <c r="X444" i="3"/>
  <c r="AT443" i="3"/>
  <c r="BM445" i="3" l="1"/>
  <c r="BD441" i="3"/>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F448" i="3"/>
  <c r="T448" i="3"/>
  <c r="BM448" i="3" l="1"/>
  <c r="BN448" i="3"/>
  <c r="AV446" i="3"/>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F459" i="3"/>
  <c r="Y458" i="3"/>
  <c r="Z458" i="3" s="1"/>
  <c r="AH458" i="3"/>
  <c r="AN458" i="3"/>
  <c r="AT457" i="3"/>
  <c r="AX457" i="3"/>
  <c r="AV456" i="3"/>
  <c r="BB455" i="3"/>
  <c r="BF455" i="3"/>
  <c r="BJ454" i="3" s="1"/>
  <c r="BK454" i="3" s="1"/>
  <c r="BQ455" i="3"/>
  <c r="X458" i="3"/>
  <c r="BD455" i="3" l="1"/>
  <c r="BN459" i="3"/>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AU462" i="3"/>
  <c r="AT462" i="3"/>
  <c r="BA461" i="3"/>
  <c r="BM463" i="3"/>
  <c r="AG463" i="3"/>
  <c r="AN463" i="3"/>
  <c r="BQ460" i="3"/>
  <c r="BF460" i="3"/>
  <c r="BJ459" i="3" s="1"/>
  <c r="BK459" i="3" s="1"/>
  <c r="BB460" i="3"/>
  <c r="AW462" i="3"/>
  <c r="X463" i="3"/>
  <c r="BM464" i="3" l="1"/>
  <c r="BG460" i="3"/>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F466" i="3"/>
  <c r="BM466" i="3" s="1"/>
  <c r="BJ460" i="3"/>
  <c r="BK460" i="3" s="1"/>
  <c r="AU464" i="3"/>
  <c r="BN466" i="3" l="1"/>
  <c r="BC463" i="3"/>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s="1"/>
  <c r="T468" i="3"/>
  <c r="AH467" i="3"/>
  <c r="X467" i="3"/>
  <c r="BM468" i="3" l="1"/>
  <c r="BN468" i="3"/>
  <c r="BG464" i="3"/>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G471" i="3"/>
  <c r="H471" i="3" s="1"/>
  <c r="AV468" i="3"/>
  <c r="BA468" i="3"/>
  <c r="AU469" i="3"/>
  <c r="Y470" i="3"/>
  <c r="Z470" i="3" s="1"/>
  <c r="AG470" i="3"/>
  <c r="AH470" i="3"/>
  <c r="AO470" i="3"/>
  <c r="X470" i="3"/>
  <c r="AT469" i="3"/>
  <c r="AW469" i="3"/>
  <c r="BM471" i="3" l="1"/>
  <c r="BN471" i="3"/>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F472" i="3"/>
  <c r="BM472" i="3" s="1"/>
  <c r="AU470" i="3"/>
  <c r="AH471" i="3"/>
  <c r="AO471" i="3"/>
  <c r="X471" i="3"/>
  <c r="BN472" i="3" l="1"/>
  <c r="BD468" i="3"/>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F469" i="3"/>
  <c r="BJ468" i="3" s="1"/>
  <c r="BK468" i="3" s="1"/>
  <c r="BQ469" i="3"/>
  <c r="BB469" i="3"/>
  <c r="AW471" i="3"/>
  <c r="AH472" i="3"/>
  <c r="AN472" i="3"/>
  <c r="X472" i="3"/>
  <c r="AT471" i="3"/>
  <c r="AU471" i="3"/>
  <c r="BC470" i="3" l="1"/>
  <c r="BD470" i="3" s="1"/>
  <c r="BD469" i="3"/>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G474" i="3"/>
  <c r="H474" i="3" s="1"/>
  <c r="AX472" i="3"/>
  <c r="AT472" i="3"/>
  <c r="AG473" i="3"/>
  <c r="AH473" i="3"/>
  <c r="AN473" i="3"/>
  <c r="X473" i="3"/>
  <c r="Y473" i="3"/>
  <c r="Z473" i="3" s="1"/>
  <c r="AV471" i="3"/>
  <c r="AW472" i="3"/>
  <c r="BM474" i="3" l="1"/>
  <c r="BG470" i="3"/>
  <c r="BH470" i="3" s="1"/>
  <c r="BI470" i="3" s="1"/>
  <c r="AO474" i="3"/>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T478" i="3"/>
  <c r="AU476" i="3"/>
  <c r="AH477" i="3"/>
  <c r="AG477" i="3"/>
  <c r="AO477" i="3"/>
  <c r="X477" i="3"/>
  <c r="BM478" i="3" l="1"/>
  <c r="AY476" i="3"/>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AX480" i="3"/>
  <c r="AW480" i="3"/>
  <c r="AH481" i="3"/>
  <c r="X481" i="3"/>
  <c r="AV479" i="3"/>
  <c r="BA479" i="3"/>
  <c r="BQ478" i="3"/>
  <c r="BF478" i="3"/>
  <c r="BJ477" i="3" s="1"/>
  <c r="BK477" i="3" s="1"/>
  <c r="BB478" i="3"/>
  <c r="AG481" i="3"/>
  <c r="AN481" i="3"/>
  <c r="BD478" i="3" l="1"/>
  <c r="BN482" i="3"/>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F483" i="3"/>
  <c r="AN482" i="3"/>
  <c r="BN483" i="3" l="1"/>
  <c r="BG479" i="3"/>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T489" i="3"/>
  <c r="AW487" i="3"/>
  <c r="AU487" i="3"/>
  <c r="AX487" i="3"/>
  <c r="BM489" i="3" l="1"/>
  <c r="BN489" i="3"/>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BG490" i="3" l="1"/>
  <c r="BH490" i="3" s="1"/>
  <c r="BI490" i="3" s="1"/>
  <c r="AV492" i="3"/>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F495" i="3"/>
  <c r="BN495" i="3" l="1"/>
  <c r="BM495" i="3"/>
  <c r="BC492" i="3"/>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G496" i="3"/>
  <c r="H496" i="3" s="1"/>
  <c r="AV493" i="3"/>
  <c r="BA493" i="3"/>
  <c r="AH495" i="3"/>
  <c r="AN495" i="3"/>
  <c r="X495" i="3"/>
  <c r="AU494" i="3"/>
  <c r="AW494" i="3"/>
  <c r="BB492" i="3"/>
  <c r="BQ492" i="3"/>
  <c r="BF492" i="3"/>
  <c r="BJ491" i="3" s="1"/>
  <c r="BK491" i="3" s="1"/>
  <c r="AG495" i="3"/>
  <c r="BM496" i="3" l="1"/>
  <c r="BN496" i="3"/>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T499" i="3"/>
  <c r="BN499" i="3" l="1"/>
  <c r="BM499" i="3"/>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F503" i="3"/>
  <c r="BN503" i="3" l="1"/>
  <c r="BD499" i="3"/>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F508" i="3"/>
  <c r="BA505" i="3"/>
  <c r="Y507" i="3"/>
  <c r="Z507" i="3" s="1"/>
  <c r="AG507" i="3"/>
  <c r="AH507" i="3"/>
  <c r="X507" i="3"/>
  <c r="BN508" i="3" l="1"/>
  <c r="BC505" i="3"/>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AH508" i="3"/>
  <c r="X508" i="3"/>
  <c r="AT507" i="3"/>
  <c r="AU508" i="3" l="1"/>
  <c r="BD505" i="3"/>
  <c r="BC506" i="3"/>
  <c r="BD506" i="3" s="1"/>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AN509" i="3"/>
  <c r="BG506" i="3" l="1"/>
  <c r="BH506" i="3" s="1"/>
  <c r="BI506" i="3" s="1"/>
  <c r="AO510" i="3"/>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T512" i="3"/>
  <c r="BB508" i="3"/>
  <c r="BF508" i="3"/>
  <c r="BJ507" i="3" s="1"/>
  <c r="BK507" i="3" s="1"/>
  <c r="BQ508" i="3"/>
  <c r="AG511" i="3"/>
  <c r="AH511" i="3"/>
  <c r="X511" i="3"/>
  <c r="BM512" i="3" l="1"/>
  <c r="AV510" i="3"/>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BM514" i="3" s="1"/>
  <c r="T514" i="3"/>
  <c r="BN513" i="3"/>
  <c r="AH513" i="3"/>
  <c r="AO513" i="3"/>
  <c r="X513" i="3"/>
  <c r="AW512" i="3"/>
  <c r="BN514" i="3" l="1"/>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BM524" i="3" s="1"/>
  <c r="T524" i="3"/>
  <c r="BQ520" i="3"/>
  <c r="BF520" i="3"/>
  <c r="BJ519" i="3" s="1"/>
  <c r="BK519" i="3" s="1"/>
  <c r="BB520" i="3"/>
  <c r="AG523" i="3"/>
  <c r="AH523" i="3"/>
  <c r="X523" i="3"/>
  <c r="AX522" i="3"/>
  <c r="AT522" i="3"/>
  <c r="AO523" i="3"/>
  <c r="AV521" i="3"/>
  <c r="BA521" i="3"/>
  <c r="BN524" i="3" l="1"/>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F527" i="3"/>
  <c r="AX525" i="3"/>
  <c r="BN527" i="3" l="1"/>
  <c r="BC524" i="3"/>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T534" i="3"/>
  <c r="AH533" i="3"/>
  <c r="X533" i="3"/>
  <c r="BJ529" i="3"/>
  <c r="BK529" i="3" s="1"/>
  <c r="Y533" i="3"/>
  <c r="Z533" i="3" s="1"/>
  <c r="AX532" i="3"/>
  <c r="AN533" i="3"/>
  <c r="AT532" i="3"/>
  <c r="BN534" i="3" l="1"/>
  <c r="BM534" i="3"/>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s="1"/>
  <c r="X535" i="3"/>
  <c r="BM536" i="3" l="1"/>
  <c r="BG532" i="3"/>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F537" i="3"/>
  <c r="AN536" i="3"/>
  <c r="AX535" i="3"/>
  <c r="BN537" i="3" l="1"/>
  <c r="BM537" i="3"/>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G540" i="3"/>
  <c r="H540" i="3" s="1"/>
  <c r="BN540" i="3" s="1"/>
  <c r="AN539" i="3"/>
  <c r="BA537" i="3"/>
  <c r="BM540" i="3" l="1"/>
  <c r="BD536" i="3"/>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T541" i="3"/>
  <c r="AX539" i="3"/>
  <c r="BM541" i="3" l="1"/>
  <c r="BN541" i="3"/>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T546" i="3"/>
  <c r="X545" i="3"/>
  <c r="AT544" i="3"/>
  <c r="BJ541" i="3"/>
  <c r="BK541" i="3" s="1"/>
  <c r="BN546" i="3" l="1"/>
  <c r="BD542" i="3"/>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T549" i="3"/>
  <c r="AW547" i="3"/>
  <c r="AY546" i="3"/>
  <c r="BM548" i="3"/>
  <c r="AG548" i="3"/>
  <c r="AH548" i="3"/>
  <c r="AN548" i="3"/>
  <c r="BA546" i="3"/>
  <c r="X548" i="3"/>
  <c r="BN549" i="3" l="1"/>
  <c r="BM549" i="3"/>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T551" i="3"/>
  <c r="X550" i="3"/>
  <c r="AW549" i="3"/>
  <c r="BA548" i="3"/>
  <c r="BN551" i="3" l="1"/>
  <c r="BD547" i="3"/>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M556" i="3" l="1"/>
  <c r="BG552" i="3"/>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F557" i="3"/>
  <c r="BN557" i="3" l="1"/>
  <c r="BM557" i="3"/>
  <c r="BD553" i="3"/>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A555" i="3"/>
  <c r="AY555" i="3"/>
  <c r="AH557" i="3"/>
  <c r="AN557" i="3"/>
  <c r="X557" i="3"/>
  <c r="AX556" i="3"/>
  <c r="AW556" i="3"/>
  <c r="BM558" i="3" l="1"/>
  <c r="BD554" i="3"/>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G559" i="3" s="1"/>
  <c r="BH559" i="3" s="1"/>
  <c r="BI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D559" i="3" l="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T564" i="3"/>
  <c r="AG563" i="3"/>
  <c r="AN563" i="3"/>
  <c r="BM564" i="3" l="1"/>
  <c r="BC561" i="3"/>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T571" i="3"/>
  <c r="AX569" i="3"/>
  <c r="AT569" i="3"/>
  <c r="AG570" i="3"/>
  <c r="AO570" i="3"/>
  <c r="BA568" i="3"/>
  <c r="AU569" i="3"/>
  <c r="AH570" i="3"/>
  <c r="X570" i="3"/>
  <c r="BJ565" i="3"/>
  <c r="BK565" i="3" s="1"/>
  <c r="BM571" i="3" l="1"/>
  <c r="BD567" i="3"/>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l="1"/>
  <c r="BH573" i="3" s="1"/>
  <c r="BI573" i="3" s="1"/>
  <c r="BM577" i="3"/>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AH583" i="3"/>
  <c r="X583" i="3"/>
  <c r="BG580" i="3" l="1"/>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G591" i="3"/>
  <c r="H591" i="3" s="1"/>
  <c r="Y590" i="3"/>
  <c r="Z590" i="3" s="1"/>
  <c r="AV588" i="3"/>
  <c r="BA588" i="3"/>
  <c r="X590" i="3"/>
  <c r="BM590" i="3"/>
  <c r="AH590" i="3"/>
  <c r="AO590" i="3"/>
  <c r="AX589" i="3"/>
  <c r="BB587" i="3"/>
  <c r="BQ587" i="3"/>
  <c r="BF587" i="3"/>
  <c r="BJ586" i="3" s="1"/>
  <c r="BK586" i="3" s="1"/>
  <c r="BM591" i="3" l="1"/>
  <c r="BD587" i="3"/>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X591" i="3"/>
  <c r="BM592" i="3" l="1"/>
  <c r="BG588" i="3"/>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T608" i="3"/>
  <c r="AU606" i="3"/>
  <c r="AT606" i="3"/>
  <c r="AX606" i="3"/>
  <c r="AY605" i="3"/>
  <c r="AG607" i="3"/>
  <c r="AH607" i="3"/>
  <c r="X607" i="3"/>
  <c r="AV605" i="3"/>
  <c r="BA605" i="3"/>
  <c r="AO607" i="3"/>
  <c r="BN608" i="3" l="1"/>
  <c r="BM608" i="3"/>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D606" i="3" l="1"/>
  <c r="BM610" i="3"/>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N613" i="3"/>
  <c r="AU612" i="3"/>
  <c r="AV611" i="3"/>
  <c r="X613" i="3"/>
  <c r="AT613" i="3" l="1"/>
  <c r="AO614" i="3"/>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BM614" i="3"/>
  <c r="AG614" i="3"/>
  <c r="AH614" i="3"/>
  <c r="AN614" i="3"/>
  <c r="X614" i="3"/>
  <c r="AV613" i="3" l="1"/>
  <c r="BD611" i="3"/>
  <c r="BC612" i="3"/>
  <c r="BD612" i="3" s="1"/>
  <c r="BN615" i="3"/>
  <c r="BF612" i="3"/>
  <c r="BJ611" i="3" s="1"/>
  <c r="BK611" i="3" s="1"/>
  <c r="AY613" i="3"/>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C613" i="3" l="1"/>
  <c r="BD613" i="3" s="1"/>
  <c r="BG612" i="3"/>
  <c r="BH612" i="3" s="1"/>
  <c r="BI612" i="3" s="1"/>
  <c r="BM616" i="3"/>
  <c r="AY614" i="3"/>
  <c r="AT615" i="3"/>
  <c r="AG616" i="3"/>
  <c r="AX615" i="3"/>
  <c r="AO616" i="3"/>
  <c r="AU615" i="3"/>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BG613" i="3" l="1"/>
  <c r="BH613" i="3" s="1"/>
  <c r="BI613" i="3" s="1"/>
  <c r="AV615" i="3"/>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T620" i="3"/>
  <c r="AH619" i="3"/>
  <c r="AN619" i="3"/>
  <c r="X619" i="3"/>
  <c r="AW618" i="3"/>
  <c r="BQ616" i="3"/>
  <c r="BF616" i="3"/>
  <c r="BJ615" i="3" s="1"/>
  <c r="BK615" i="3" s="1"/>
  <c r="BB616" i="3"/>
  <c r="Y619" i="3"/>
  <c r="Z619" i="3" s="1"/>
  <c r="BA617" i="3"/>
  <c r="BM620" i="3" l="1"/>
  <c r="BC617" i="3"/>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s="1"/>
  <c r="AY620" i="3"/>
  <c r="AU621" i="3"/>
  <c r="BM622" i="3"/>
  <c r="AG622" i="3"/>
  <c r="AH622" i="3"/>
  <c r="AN622" i="3"/>
  <c r="Y622" i="3"/>
  <c r="Z622" i="3" s="1"/>
  <c r="AT621" i="3"/>
  <c r="AW621" i="3"/>
  <c r="X622" i="3"/>
  <c r="BM623" i="3" l="1"/>
  <c r="BN623" i="3"/>
  <c r="AV621" i="3"/>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F624" i="3"/>
  <c r="BM624" i="3" s="1"/>
  <c r="AU622" i="3"/>
  <c r="X623" i="3"/>
  <c r="BN624" i="3" l="1"/>
  <c r="BC621" i="3"/>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AO628" i="3"/>
  <c r="Y628" i="3"/>
  <c r="Z628" i="3" s="1"/>
  <c r="AG628" i="3"/>
  <c r="AH628" i="3"/>
  <c r="AX627" i="3"/>
  <c r="AT627" i="3"/>
  <c r="AW627" i="3"/>
  <c r="BB625" i="3"/>
  <c r="BF625" i="3"/>
  <c r="BJ624" i="3" s="1"/>
  <c r="BK624" i="3" s="1"/>
  <c r="BQ625" i="3"/>
  <c r="X628" i="3"/>
  <c r="BM629" i="3" l="1"/>
  <c r="BD625" i="3"/>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D630" i="3" l="1"/>
  <c r="BC631" i="3"/>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F635" i="3"/>
  <c r="T635" i="3"/>
  <c r="AU633" i="3"/>
  <c r="AX633" i="3"/>
  <c r="AH634" i="3"/>
  <c r="AN634" i="3"/>
  <c r="X634" i="3"/>
  <c r="BM635" i="3" l="1"/>
  <c r="BN635" i="3"/>
  <c r="BD631" i="3"/>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X635" i="3"/>
  <c r="BA633" i="3"/>
  <c r="AX634" i="3"/>
  <c r="AH635" i="3"/>
  <c r="AN635" i="3"/>
  <c r="BM636" i="3" l="1"/>
  <c r="BC633" i="3"/>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T640" i="3"/>
  <c r="AW638" i="3"/>
  <c r="AT638" i="3"/>
  <c r="BN640" i="3" l="1"/>
  <c r="AU639" i="3"/>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AH643" i="3"/>
  <c r="BA641" i="3"/>
  <c r="AX642" i="3"/>
  <c r="AG643" i="3"/>
  <c r="X643" i="3"/>
  <c r="AO643" i="3"/>
  <c r="BM644" i="3" l="1"/>
  <c r="AV642" i="3"/>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F647" i="3"/>
  <c r="T647" i="3"/>
  <c r="BM647" i="3" l="1"/>
  <c r="BN647" i="3"/>
  <c r="BC644" i="3"/>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AN655" i="3"/>
  <c r="X655" i="3"/>
  <c r="BN656" i="3" l="1"/>
  <c r="BG652" i="3"/>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T659" i="3"/>
  <c r="BJ654" i="3"/>
  <c r="BK654" i="3" s="1"/>
  <c r="BJ653" i="3"/>
  <c r="BK653" i="3" s="1"/>
  <c r="Y658" i="3"/>
  <c r="Z658" i="3" s="1"/>
  <c r="AX657" i="3"/>
  <c r="AH658" i="3"/>
  <c r="AO658" i="3"/>
  <c r="AT657" i="3"/>
  <c r="AW657" i="3"/>
  <c r="BA656" i="3"/>
  <c r="X658" i="3"/>
  <c r="BM659" i="3" l="1"/>
  <c r="BN659" i="3"/>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G663" i="3"/>
  <c r="H663" i="3" s="1"/>
  <c r="X662" i="3"/>
  <c r="AX661" i="3"/>
  <c r="Y662" i="3"/>
  <c r="Z662" i="3" s="1"/>
  <c r="AG662" i="3"/>
  <c r="AO662" i="3"/>
  <c r="BM663" i="3" l="1"/>
  <c r="AV661" i="3"/>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6"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<sst xmlns="http://schemas.openxmlformats.org/spreadsheetml/2006/main" count="1379" uniqueCount="775">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</sst>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88" fillId="10" borderId="0" xfId="2" applyFont="1" applyFill="1" applyAlignment="1">
      <alignment horizontal="right" wrapText="1"/>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85.909689402317909</c:v>
                </c:pt>
                <c:pt idx="1">
                  <c:v>83.389536426721463</c:v>
                </c:pt>
                <c:pt idx="2">
                  <c:v>80.999623810722724</c:v>
                </c:pt>
                <c:pt idx="3">
                  <c:v>78.978803774765467</c:v>
                </c:pt>
                <c:pt idx="4">
                  <c:v>77.280996650789263</c:v>
                </c:pt>
                <c:pt idx="5">
                  <c:v>75.833761133262612</c:v>
                </c:pt>
                <c:pt idx="6">
                  <c:v>74.579187627256957</c:v>
                </c:pt>
                <c:pt idx="7">
                  <c:v>73.474998301158678</c:v>
                </c:pt>
                <c:pt idx="8">
                  <c:v>72.490522478438663</c:v>
                </c:pt>
                <c:pt idx="9">
                  <c:v>71.60318189715305</c:v>
                </c:pt>
                <c:pt idx="10">
                  <c:v>65.672902150138768</c:v>
                </c:pt>
                <c:pt idx="11">
                  <c:v>62.168364819045159</c:v>
                </c:pt>
                <c:pt idx="12">
                  <c:v>59.676075598938176</c:v>
                </c:pt>
                <c:pt idx="13">
                  <c:v>57.741339879663073</c:v>
                </c:pt>
                <c:pt idx="14">
                  <c:v>56.160085626065801</c:v>
                </c:pt>
                <c:pt idx="15">
                  <c:v>54.823087939968993</c:v>
                </c:pt>
                <c:pt idx="16">
                  <c:v>53.665031002571062</c:v>
                </c:pt>
                <c:pt idx="17">
                  <c:v>52.643738582765003</c:v>
                </c:pt>
                <c:pt idx="18">
                  <c:v>51.730392438512553</c:v>
                </c:pt>
                <c:pt idx="19">
                  <c:v>45.734660269594997</c:v>
                </c:pt>
                <c:pt idx="20">
                  <c:v>42.252913011814705</c:v>
                </c:pt>
                <c:pt idx="21">
                  <c:v>39.810047487829763</c:v>
                </c:pt>
                <c:pt idx="22">
                  <c:v>37.943646023577358</c:v>
                </c:pt>
                <c:pt idx="23">
                  <c:v>36.447705162702171</c:v>
                </c:pt>
                <c:pt idx="24">
                  <c:v>35.2123196766211</c:v>
                </c:pt>
                <c:pt idx="25">
                  <c:v>34.171874319681919</c:v>
                </c:pt>
                <c:pt idx="26">
                  <c:v>33.284038367313286</c:v>
                </c:pt>
                <c:pt idx="27">
                  <c:v>32.519905408149739</c:v>
                </c:pt>
                <c:pt idx="28">
                  <c:v>29.990179024071729</c:v>
                </c:pt>
                <c:pt idx="29">
                  <c:v>28.882957149256256</c:v>
                </c:pt>
                <c:pt idx="30">
                  <c:v>28.75365934534091</c:v>
                </c:pt>
                <c:pt idx="31">
                  <c:v>29.425285743827803</c:v>
                </c:pt>
                <c:pt idx="32">
                  <c:v>30.76641989796315</c:v>
                </c:pt>
                <c:pt idx="33">
                  <c:v>32.306762602025671</c:v>
                </c:pt>
                <c:pt idx="34">
                  <c:v>32.508674989757395</c:v>
                </c:pt>
                <c:pt idx="35">
                  <c:v>30.421539898419105</c:v>
                </c:pt>
                <c:pt idx="36">
                  <c:v>27.585436233165424</c:v>
                </c:pt>
                <c:pt idx="37">
                  <c:v>25.012946732667878</c:v>
                </c:pt>
                <c:pt idx="38">
                  <c:v>22.8491953222441</c:v>
                </c:pt>
                <c:pt idx="39">
                  <c:v>21.033428119922334</c:v>
                </c:pt>
                <c:pt idx="40">
                  <c:v>19.489896669783853</c:v>
                </c:pt>
                <c:pt idx="41">
                  <c:v>18.15820393916011</c:v>
                </c:pt>
                <c:pt idx="42">
                  <c:v>16.993466979736478</c:v>
                </c:pt>
                <c:pt idx="43">
                  <c:v>15.962479635002468</c:v>
                </c:pt>
                <c:pt idx="44">
                  <c:v>15.040363368839675</c:v>
                </c:pt>
                <c:pt idx="45">
                  <c:v>14.208164669554703</c:v>
                </c:pt>
                <c:pt idx="46">
                  <c:v>13.451198940666607</c:v>
                </c:pt>
                <c:pt idx="47">
                  <c:v>12.757909149196067</c:v>
                </c:pt>
                <c:pt idx="48">
                  <c:v>12.119069288767939</c:v>
                </c:pt>
                <c:pt idx="49">
                  <c:v>11.527219231201313</c:v>
                </c:pt>
                <c:pt idx="50">
                  <c:v>10.976256810093981</c:v>
                </c:pt>
                <c:pt idx="51">
                  <c:v>10.461138487817257</c:v>
                </c:pt>
                <c:pt idx="52">
                  <c:v>9.977656290654414</c:v>
                </c:pt>
                <c:pt idx="53">
                  <c:v>9.5222692052797893</c:v>
                </c:pt>
                <c:pt idx="54">
                  <c:v>9.0919740748851225</c:v>
                </c:pt>
                <c:pt idx="55">
                  <c:v>8.6842055609686248</c:v>
                </c:pt>
                <c:pt idx="56">
                  <c:v>8.2967577804623946</c:v>
                </c:pt>
                <c:pt idx="57">
                  <c:v>7.9277223069056006</c:v>
                </c:pt>
                <c:pt idx="58">
                  <c:v>7.575438666474815</c:v>
                </c:pt>
                <c:pt idx="59">
                  <c:v>7.2384544746109389</c:v>
                </c:pt>
                <c:pt idx="60">
                  <c:v>6.9154930830532511</c:v>
                </c:pt>
                <c:pt idx="61">
                  <c:v>6.6054271302558307</c:v>
                </c:pt>
                <c:pt idx="62">
                  <c:v>6.3072567706594107</c:v>
                </c:pt>
                <c:pt idx="63">
                  <c:v>6.0200916410393734</c:v>
                </c:pt>
                <c:pt idx="64">
                  <c:v>5.7431358333153506</c:v>
                </c:pt>
                <c:pt idx="65">
                  <c:v>5.4756753024280727</c:v>
                </c:pt>
                <c:pt idx="66">
                  <c:v>5.217067259020264</c:v>
                </c:pt>
                <c:pt idx="67">
                  <c:v>4.9667311895859187</c:v>
                </c:pt>
                <c:pt idx="68">
                  <c:v>4.7241412186051237</c:v>
                </c:pt>
                <c:pt idx="69">
                  <c:v>4.4888195831497555</c:v>
                </c:pt>
                <c:pt idx="70">
                  <c:v>4.2603310343444578</c:v>
                </c:pt>
                <c:pt idx="71">
                  <c:v>4.0382780147260764</c:v>
                </c:pt>
                <c:pt idx="72">
                  <c:v>3.8222964880782104</c:v>
                </c:pt>
                <c:pt idx="73">
                  <c:v>3.6120523203188482</c:v>
                </c:pt>
                <c:pt idx="74">
                  <c:v>3.4072381276983639</c:v>
                </c:pt>
                <c:pt idx="75">
                  <c:v>3.2075705228458231</c:v>
                </c:pt>
                <c:pt idx="76">
                  <c:v>3.0127877007963066</c:v>
                </c:pt>
                <c:pt idx="77">
                  <c:v>2.8226473165898276</c:v>
                </c:pt>
                <c:pt idx="78">
                  <c:v>2.636924613783715</c:v>
                </c:pt>
                <c:pt idx="79">
                  <c:v>2.4554107696000518</c:v>
                </c:pt>
                <c:pt idx="80">
                  <c:v>2.2779114277031018</c:v>
                </c:pt>
                <c:pt idx="81">
                  <c:v>2.1042453939775014</c:v>
                </c:pt>
                <c:pt idx="82">
                  <c:v>1.9342434743237511</c:v>
                </c:pt>
                <c:pt idx="83">
                  <c:v>1.7677474365351764</c:v>
                </c:pt>
                <c:pt idx="84">
                  <c:v>1.6046090808785551</c:v>
                </c:pt>
                <c:pt idx="85">
                  <c:v>1.4446894061538476</c:v>
                </c:pt>
                <c:pt idx="86">
                  <c:v>1.2878578598274104</c:v>
                </c:pt>
                <c:pt idx="87">
                  <c:v>1.1339916623748241</c:v>
                </c:pt>
                <c:pt idx="88">
                  <c:v>0.98297519727940719</c:v>
                </c:pt>
                <c:pt idx="89">
                  <c:v>0.83469945924964717</c:v>
                </c:pt>
                <c:pt idx="90">
                  <c:v>0.68906155417354076</c:v>
                </c:pt>
                <c:pt idx="91">
                  <c:v>0.54596424514663966</c:v>
                </c:pt>
                <c:pt idx="92">
                  <c:v>0.40531553961391331</c:v>
                </c:pt>
                <c:pt idx="93">
                  <c:v>0.26702831327232257</c:v>
                </c:pt>
                <c:pt idx="94">
                  <c:v>0.13101996690437345</c:v>
                </c:pt>
                <c:pt idx="95">
                  <c:v>-2.7878872330343194E-3</c:v>
                </c:pt>
                <c:pt idx="96">
                  <c:v>-0.13446971244674863</c:v>
                </c:pt>
                <c:pt idx="97">
                  <c:v>-0.26409631071196549</c:v>
                </c:pt>
                <c:pt idx="98">
                  <c:v>-0.39173506418423976</c:v>
                </c:pt>
                <c:pt idx="99">
                  <c:v>-0.51745015719883514</c:v>
                </c:pt>
                <c:pt idx="100">
                  <c:v>-0.64130278060893109</c:v>
                </c:pt>
                <c:pt idx="101">
                  <c:v>-0.76335132011359552</c:v>
                </c:pt>
                <c:pt idx="102">
                  <c:v>-0.88365153005044306</c:v>
                </c:pt>
                <c:pt idx="103">
                  <c:v>-1.0022566939725466</c:v>
                </c:pt>
                <c:pt idx="104">
                  <c:v>-1.1192177731922919</c:v>
                </c:pt>
                <c:pt idx="105">
                  <c:v>-1.2345835443539035</c:v>
                </c:pt>
                <c:pt idx="106">
                  <c:v>-1.3484007269890981</c:v>
                </c:pt>
                <c:pt idx="107">
                  <c:v>-1.4607141019152845</c:v>
                </c:pt>
                <c:pt idx="108">
                  <c:v>-1.5715666212514243</c:v>
                </c:pt>
                <c:pt idx="109">
                  <c:v>-1.6809995107512195</c:v>
                </c:pt>
                <c:pt idx="110">
                  <c:v>-1.7890523650866759</c:v>
                </c:pt>
                <c:pt idx="111">
                  <c:v>-1.8957632366548829</c:v>
                </c:pt>
                <c:pt idx="112">
                  <c:v>-2.0011687184278202</c:v>
                </c:pt>
                <c:pt idx="113">
                  <c:v>-2.1053040213168068</c:v>
                </c:pt>
                <c:pt idx="114">
                  <c:v>-2.2082030464804223</c:v>
                </c:pt>
                <c:pt idx="115">
                  <c:v>-2.3098984529662396</c:v>
                </c:pt>
                <c:pt idx="116">
                  <c:v>-2.4104217210420575</c:v>
                </c:pt>
                <c:pt idx="117">
                  <c:v>-2.5098032115409725</c:v>
                </c:pt>
                <c:pt idx="118">
                  <c:v>-2.6080722215168146</c:v>
                </c:pt>
                <c:pt idx="119">
                  <c:v>-2.7052570364808117</c:v>
                </c:pt>
                <c:pt idx="120">
                  <c:v>-2.8013849794676133</c:v>
                </c:pt>
                <c:pt idx="121">
                  <c:v>-2.8964824571579384</c:v>
                </c:pt>
                <c:pt idx="122">
                  <c:v>-2.9905750032664113</c:v>
                </c:pt>
                <c:pt idx="123">
                  <c:v>-3.0836873193860082</c:v>
                </c:pt>
                <c:pt idx="124">
                  <c:v>-3.1758433134651955</c:v>
                </c:pt>
                <c:pt idx="125">
                  <c:v>-3.2670661360795537</c:v>
                </c:pt>
                <c:pt idx="126">
                  <c:v>-3.3573782146472158</c:v>
                </c:pt>
                <c:pt idx="127">
                  <c:v>-3.4468012857254187</c:v>
                </c:pt>
                <c:pt idx="128">
                  <c:v>-3.5353564255151086</c:v>
                </c:pt>
                <c:pt idx="129">
                  <c:v>-3.6230640786907315</c:v>
                </c:pt>
                <c:pt idx="130">
                  <c:v>-3.7099440856634489</c:v>
                </c:pt>
                <c:pt idx="131">
                  <c:v>-3.7960157083780133</c:v>
                </c:pt>
                <c:pt idx="132">
                  <c:v>-3.8812976547359539</c:v>
                </c:pt>
                <c:pt idx="133">
                  <c:v>-3.9658081017310987</c:v>
                </c:pt>
                <c:pt idx="134">
                  <c:v>-4.049564717377109</c:v>
                </c:pt>
                <c:pt idx="135">
                  <c:v>-4.1325846815009903</c:v>
                </c:pt>
                <c:pt idx="136">
                  <c:v>-4.2148847054713112</c:v>
                </c:pt>
                <c:pt idx="137">
                  <c:v>-4.2964810509249745</c:v>
                </c:pt>
                <c:pt idx="138">
                  <c:v>-4.3773895475520748</c:v>
                </c:pt>
                <c:pt idx="139">
                  <c:v>-4.4576256099939808</c:v>
                </c:pt>
                <c:pt idx="140">
                  <c:v>-4.5372042539064132</c:v>
                </c:pt>
                <c:pt idx="141">
                  <c:v>-4.6161401112353238</c:v>
                </c:pt>
                <c:pt idx="142">
                  <c:v>-4.6944474447506703</c:v>
                </c:pt>
                <c:pt idx="143">
                  <c:v>-4.7721401618797019</c:v>
                </c:pt>
                <c:pt idx="144">
                  <c:v>-4.8492318278790556</c:v>
                </c:pt>
                <c:pt idx="145">
                  <c:v>-4.9257356783820896</c:v>
                </c:pt>
                <c:pt idx="146">
                  <c:v>-5.0016646313557533</c:v>
                </c:pt>
                <c:pt idx="147">
                  <c:v>-5.0770312984989507</c:v>
                </c:pt>
                <c:pt idx="148">
                  <c:v>-5.1518479961123855</c:v>
                </c:pt>
                <c:pt idx="149">
                  <c:v>-5.22612675546804</c:v>
                </c:pt>
                <c:pt idx="150">
                  <c:v>-5.2998793327046219</c:v>
                </c:pt>
                <c:pt idx="151">
                  <c:v>-5.3731172182737215</c:v>
                </c:pt>
                <c:pt idx="152">
                  <c:v>-5.4458516459599267</c:v>
                </c:pt>
                <c:pt idx="153">
                  <c:v>-5.5180936014967124</c:v>
                </c:pt>
                <c:pt idx="154">
                  <c:v>-5.5898538307986048</c:v>
                </c:pt>
                <c:pt idx="155">
                  <c:v>-5.6611428478290007</c:v>
                </c:pt>
                <c:pt idx="156">
                  <c:v>-5.73197094212171</c:v>
                </c:pt>
                <c:pt idx="157">
                  <c:v>-5.8023481859734369</c:v>
                </c:pt>
                <c:pt idx="158">
                  <c:v>-5.8722844413232309</c:v>
                </c:pt>
                <c:pt idx="159">
                  <c:v>-5.9417893663341648</c:v>
                </c:pt>
                <c:pt idx="160">
                  <c:v>-6.0108724216916194</c:v>
                </c:pt>
                <c:pt idx="161">
                  <c:v>-6.0795428766316428</c:v>
                </c:pt>
                <c:pt idx="162">
                  <c:v>-6.1478098147121436</c:v>
                </c:pt>
                <c:pt idx="163">
                  <c:v>-6.2156821393391706</c:v>
                </c:pt>
                <c:pt idx="164">
                  <c:v>-6.2831685790594864</c:v>
                </c:pt>
                <c:pt idx="165">
                  <c:v>-6.3502776926303923</c:v>
                </c:pt>
                <c:pt idx="166">
                  <c:v>-6.4170178738769916</c:v>
                </c:pt>
                <c:pt idx="167">
                  <c:v>-6.4833973563464964</c:v>
                </c:pt>
                <c:pt idx="168">
                  <c:v>-6.549424217768963</c:v>
                </c:pt>
                <c:pt idx="169">
                  <c:v>-6.6151063843328846</c:v>
                </c:pt>
                <c:pt idx="170">
                  <c:v>-6.6804516347841281</c:v>
                </c:pt>
                <c:pt idx="171">
                  <c:v>-6.745467604355885</c:v>
                </c:pt>
                <c:pt idx="172">
                  <c:v>-6.8101617885372088</c:v>
                </c:pt>
                <c:pt idx="173">
                  <c:v>-6.8745415466871105</c:v>
                </c:pt>
                <c:pt idx="174">
                  <c:v>-6.9386141055009105</c:v>
                </c:pt>
                <c:pt idx="175">
                  <c:v>-7.0023865623353645</c:v>
                </c:pt>
                <c:pt idx="176">
                  <c:v>-7.0658658883984939</c:v>
                </c:pt>
                <c:pt idx="177">
                  <c:v>-7.1290589318100137</c:v>
                </c:pt>
                <c:pt idx="178">
                  <c:v>-7.1919724205378079</c:v>
                </c:pt>
                <c:pt idx="179">
                  <c:v>-7.2546129652157765</c:v>
                </c:pt>
                <c:pt idx="180">
                  <c:v>-7.3169870618479136</c:v>
                </c:pt>
                <c:pt idx="181">
                  <c:v>-7.3791010944036808</c:v>
                </c:pt>
                <c:pt idx="182">
                  <c:v>-7.4409613373088828</c:v>
                </c:pt>
                <c:pt idx="183">
                  <c:v>-7.5025739578367183</c:v>
                </c:pt>
                <c:pt idx="184">
                  <c:v>-7.5639450184029879</c:v>
                </c:pt>
                <c:pt idx="185">
                  <c:v>-7.6250804787695152</c:v>
                </c:pt>
                <c:pt idx="186">
                  <c:v>-7.6859861981595659</c:v>
                </c:pt>
                <c:pt idx="187">
                  <c:v>-7.74666793728895</c:v>
                </c:pt>
                <c:pt idx="188">
                  <c:v>-7.8071313603162471</c:v>
                </c:pt>
                <c:pt idx="189">
                  <c:v>-7.8673820367155667</c:v>
                </c:pt>
                <c:pt idx="190">
                  <c:v>-7.9274254430749789</c:v>
                </c:pt>
                <c:pt idx="191">
                  <c:v>-7.9872669648237959</c:v>
                </c:pt>
                <c:pt idx="192">
                  <c:v>-8.0469118978915226</c:v>
                </c:pt>
                <c:pt idx="193">
                  <c:v>-8.1063654503014675</c:v>
                </c:pt>
                <c:pt idx="194">
                  <c:v>-8.1656327437016269</c:v>
                </c:pt>
                <c:pt idx="195">
                  <c:v>-8.2247188148354784</c:v>
                </c:pt>
                <c:pt idx="196">
                  <c:v>-8.2836286169552746</c:v>
                </c:pt>
                <c:pt idx="197">
                  <c:v>-8.3423670211801735</c:v>
                </c:pt>
                <c:pt idx="198">
                  <c:v>-8.400938817801558</c:v>
                </c:pt>
                <c:pt idx="199">
                  <c:v>-8.4593487175378765</c:v>
                </c:pt>
                <c:pt idx="200">
                  <c:v>-8.5176013527410106</c:v>
                </c:pt>
                <c:pt idx="201">
                  <c:v>-8.5757012785563944</c:v>
                </c:pt>
                <c:pt idx="202">
                  <c:v>-8.6336529740388368</c:v>
                </c:pt>
                <c:pt idx="203">
                  <c:v>-8.6914608432260074</c:v>
                </c:pt>
                <c:pt idx="204">
                  <c:v>-8.7491292161713687</c:v>
                </c:pt>
                <c:pt idx="205">
                  <c:v>-8.8066623499385379</c:v>
                </c:pt>
                <c:pt idx="206">
                  <c:v>-8.8640644295586561</c:v>
                </c:pt>
                <c:pt idx="207">
                  <c:v>-8.9213395689524901</c:v>
                </c:pt>
                <c:pt idx="208">
                  <c:v>-8.9784918118189854</c:v>
                </c:pt>
                <c:pt idx="209">
                  <c:v>-9.0355251324917099</c:v>
                </c:pt>
                <c:pt idx="210">
                  <c:v>-9.092443436764766</c:v>
                </c:pt>
                <c:pt idx="211">
                  <c:v>-9.1492505626896978</c:v>
                </c:pt>
                <c:pt idx="212">
                  <c:v>-9.2059502813446947</c:v>
                </c:pt>
                <c:pt idx="213">
                  <c:v>-9.2625462975775612</c:v>
                </c:pt>
                <c:pt idx="214">
                  <c:v>-9.3190422507237614</c:v>
                </c:pt>
                <c:pt idx="215">
                  <c:v>-9.3754417153007648</c:v>
                </c:pt>
                <c:pt idx="216">
                  <c:v>-9.4317482016800227</c:v>
                </c:pt>
                <c:pt idx="217">
                  <c:v>-9.4879651567377312</c:v>
                </c:pt>
                <c:pt idx="218">
                  <c:v>-9.5440959644855479</c:v>
                </c:pt>
                <c:pt idx="219">
                  <c:v>-9.6001439466823779</c:v>
                </c:pt>
                <c:pt idx="220">
                  <c:v>-9.6561123634283685</c:v>
                </c:pt>
                <c:pt idx="221">
                  <c:v>-9.7120044137420916</c:v>
                </c:pt>
                <c:pt idx="222">
                  <c:v>-9.7678232361220001</c:v>
                </c:pt>
                <c:pt idx="223">
                  <c:v>-9.8235719090931006</c:v>
                </c:pt>
                <c:pt idx="224">
                  <c:v>-9.879253451739805</c:v>
                </c:pt>
                <c:pt idx="225">
                  <c:v>-9.9348708242259356</c:v>
                </c:pt>
                <c:pt idx="226">
                  <c:v>-10.488125284263727</c:v>
                </c:pt>
                <c:pt idx="227">
                  <c:v>-11.037799806589168</c:v>
                </c:pt>
                <c:pt idx="228">
                  <c:v>-11.585954566797378</c:v>
                </c:pt>
                <c:pt idx="229">
                  <c:v>-12.134157433300587</c:v>
                </c:pt>
                <c:pt idx="230">
                  <c:v>-12.683526520683275</c:v>
                </c:pt>
                <c:pt idx="231">
                  <c:v>-13.234775467458025</c:v>
                </c:pt>
                <c:pt idx="232">
                  <c:v>-13.788262148922454</c:v>
                </c:pt>
                <c:pt idx="233">
                  <c:v>-14.344040246146312</c:v>
                </c:pt>
                <c:pt idx="234">
                  <c:v>-14.901912232993492</c:v>
                </c:pt>
                <c:pt idx="235">
                  <c:v>-15.461481911792704</c:v>
                </c:pt>
                <c:pt idx="236">
                  <c:v>-16.022204575930544</c:v>
                </c:pt>
                <c:pt idx="237">
                  <c:v>-16.583433116595685</c:v>
                </c:pt>
                <c:pt idx="238">
                  <c:v>-17.144458813511815</c:v>
                </c:pt>
                <c:pt idx="239">
                  <c:v>-17.704546049476043</c:v>
                </c:pt>
                <c:pt idx="240">
                  <c:v>-18.262960677887005</c:v>
                </c:pt>
                <c:pt idx="241">
                  <c:v>-18.818992190663366</c:v>
                </c:pt>
                <c:pt idx="242">
                  <c:v>-19.371970149205421</c:v>
                </c:pt>
                <c:pt idx="243">
                  <c:v>-19.921275545848623</c:v>
                </c:pt>
                <c:pt idx="244">
                  <c:v>-20.466347867210057</c:v>
                </c:pt>
                <c:pt idx="245">
                  <c:v>-21.006688653120506</c:v>
                </c:pt>
                <c:pt idx="246">
                  <c:v>-21.541862307958162</c:v>
                </c:pt>
                <c:pt idx="247">
                  <c:v>-22.071494846625338</c:v>
                </c:pt>
                <c:pt idx="248">
                  <c:v>-22.595271163153466</c:v>
                </c:pt>
                <c:pt idx="249">
                  <c:v>-23.112931309625854</c:v>
                </c:pt>
                <c:pt idx="250">
                  <c:v>-23.624266176119232</c:v>
                </c:pt>
                <c:pt idx="251">
                  <c:v>-24.129112874364431</c:v>
                </c:pt>
                <c:pt idx="252">
                  <c:v>-24.627350051663036</c:v>
                </c:pt>
                <c:pt idx="253">
                  <c:v>-25.118893298118454</c:v>
                </c:pt>
                <c:pt idx="254">
                  <c:v>-25.603690759002621</c:v>
                </c:pt>
                <c:pt idx="255">
                  <c:v>-26.081719023902927</c:v>
                </c:pt>
                <c:pt idx="256">
                  <c:v>-26.552979333650278</c:v>
                </c:pt>
                <c:pt idx="257">
                  <c:v>-27.017494123316013</c:v>
                </c:pt>
                <c:pt idx="258">
                  <c:v>-27.475303903253533</c:v>
                </c:pt>
                <c:pt idx="259">
                  <c:v>-27.92646446888849</c:v>
                </c:pt>
                <c:pt idx="260">
                  <c:v>-28.371044422563671</c:v>
                </c:pt>
                <c:pt idx="261">
                  <c:v>-28.809122986259709</c:v>
                </c:pt>
                <c:pt idx="262">
                  <c:v>-29.240788081665045</c:v>
                </c:pt>
                <c:pt idx="263">
                  <c:v>-29.666134653249898</c:v>
                </c:pt>
                <c:pt idx="264">
                  <c:v>-30.085263210238512</c:v>
                </c:pt>
                <c:pt idx="265">
                  <c:v>-30.498278564316706</c:v>
                </c:pt>
                <c:pt idx="266">
                  <c:v>-30.905288741293937</c:v>
                </c:pt>
                <c:pt idx="267">
                  <c:v>-31.306404046567526</c:v>
                </c:pt>
                <c:pt idx="268">
                  <c:v>-31.701736265975732</c:v>
                </c:pt>
                <c:pt idx="269">
                  <c:v>-32.091397985380155</c:v>
                </c:pt>
                <c:pt idx="270">
                  <c:v>-32.475502014023661</c:v>
                </c:pt>
                <c:pt idx="271">
                  <c:v>-32.85416089832723</c:v>
                </c:pt>
                <c:pt idx="272">
                  <c:v>-33.22748651429395</c:v>
                </c:pt>
                <c:pt idx="273">
                  <c:v>-33.595589728069555</c:v>
                </c:pt>
                <c:pt idx="274">
                  <c:v>-33.958580115462532</c:v>
                </c:pt>
                <c:pt idx="275">
                  <c:v>-34.316565732355187</c:v>
                </c:pt>
                <c:pt idx="276">
                  <c:v>-34.669652928945439</c:v>
                </c:pt>
                <c:pt idx="277">
                  <c:v>-35.017946201655697</c:v>
                </c:pt>
                <c:pt idx="278">
                  <c:v>-35.361548077338036</c:v>
                </c:pt>
                <c:pt idx="279">
                  <c:v>-35.700559025104248</c:v>
                </c:pt>
                <c:pt idx="280">
                  <c:v>-36.035077391723519</c:v>
                </c:pt>
                <c:pt idx="281">
                  <c:v>-36.365199357068946</c:v>
                </c:pt>
                <c:pt idx="282">
                  <c:v>-36.691018906564949</c:v>
                </c:pt>
                <c:pt idx="283">
                  <c:v>-37.012627817998784</c:v>
                </c:pt>
                <c:pt idx="284">
                  <c:v>-37.330115660417476</c:v>
                </c:pt>
                <c:pt idx="285">
                  <c:v>-37.643569803143478</c:v>
                </c:pt>
                <c:pt idx="286">
                  <c:v>-37.953075433213534</c:v>
                </c:pt>
                <c:pt idx="287">
                  <c:v>-38.25871557978077</c:v>
                </c:pt>
                <c:pt idx="288">
                  <c:v>-38.560571144224348</c:v>
                </c:pt>
                <c:pt idx="289">
                  <c:v>-38.85872093488868</c:v>
                </c:pt>
                <c:pt idx="290">
                  <c:v>-39.153241705527563</c:v>
                </c:pt>
                <c:pt idx="291">
                  <c:v>-39.44420819666189</c:v>
                </c:pt>
                <c:pt idx="292">
                  <c:v>-39.731693179174897</c:v>
                </c:pt>
                <c:pt idx="293">
                  <c:v>-40.015767499568405</c:v>
                </c:pt>
                <c:pt idx="294">
                  <c:v>-40.296500126390185</c:v>
                </c:pt>
                <c:pt idx="295">
                  <c:v>-40.573958197416466</c:v>
                </c:pt>
                <c:pt idx="296">
                  <c:v>-40.848207067238675</c:v>
                </c:pt>
                <c:pt idx="297">
                  <c:v>-41.119310354958493</c:v>
                </c:pt>
                <c:pt idx="298">
                  <c:v>-41.387329991743584</c:v>
                </c:pt>
                <c:pt idx="299">
                  <c:v>-41.652326268037491</c:v>
                </c:pt>
                <c:pt idx="300">
                  <c:v>-41.914357880252815</c:v>
                </c:pt>
                <c:pt idx="301">
                  <c:v>-42.173481976807317</c:v>
                </c:pt>
                <c:pt idx="302">
                  <c:v>-42.429754203388967</c:v>
                </c:pt>
                <c:pt idx="303">
                  <c:v>-42.683228747358427</c:v>
                </c:pt>
                <c:pt idx="304">
                  <c:v>-42.933958381216712</c:v>
                </c:pt>
                <c:pt idx="305">
                  <c:v>-43.181994505082564</c:v>
                </c:pt>
                <c:pt idx="306">
                  <c:v>-43.427387188137708</c:v>
                </c:pt>
                <c:pt idx="307">
                  <c:v>-43.670185209010555</c:v>
                </c:pt>
                <c:pt idx="308">
                  <c:v>-43.910436095079007</c:v>
                </c:pt>
                <c:pt idx="309">
                  <c:v>-44.148186160681433</c:v>
                </c:pt>
                <c:pt idx="310">
                  <c:v>-44.383480544232448</c:v>
                </c:pt>
                <c:pt idx="311">
                  <c:v>-44.616363244245925</c:v>
                </c:pt>
                <c:pt idx="312">
                  <c:v>-44.846877154273024</c:v>
                </c:pt>
                <c:pt idx="313">
                  <c:v>-45.075064096767015</c:v>
                </c:pt>
                <c:pt idx="314">
                  <c:v>-45.300964855890278</c:v>
                </c:pt>
                <c:pt idx="315">
                  <c:v>-45.52461920928161</c:v>
                </c:pt>
                <c:pt idx="316">
                  <c:v>-45.746065958804252</c:v>
                </c:pt>
                <c:pt idx="317">
                  <c:v>-45.965342960296809</c:v>
                </c:pt>
                <c:pt idx="318">
                  <c:v>-46.18248715235076</c:v>
                </c:pt>
                <c:pt idx="319">
                  <c:v>-46.397534584139031</c:v>
                </c:pt>
                <c:pt idx="320">
                  <c:v>-46.610520442321082</c:v>
                </c:pt>
                <c:pt idx="321">
                  <c:v>-46.821479077050377</c:v>
                </c:pt>
                <c:pt idx="322">
                  <c:v>-47.030444027110264</c:v>
                </c:pt>
                <c:pt idx="323">
                  <c:v>-47.237448044204584</c:v>
                </c:pt>
                <c:pt idx="324">
                  <c:v>-47.44252311642903</c:v>
                </c:pt>
                <c:pt idx="325">
                  <c:v>-47.645700490949501</c:v>
                </c:pt>
                <c:pt idx="326">
                  <c:v>-47.847010695912715</c:v>
                </c:pt>
                <c:pt idx="327">
                  <c:v>-48.046483561614849</c:v>
                </c:pt>
                <c:pt idx="328">
                  <c:v>-48.244148240952683</c:v>
                </c:pt>
                <c:pt idx="329">
                  <c:v>-48.4400332291819</c:v>
                </c:pt>
                <c:pt idx="330">
                  <c:v>-48.634166383006168</c:v>
                </c:pt>
                <c:pt idx="331">
                  <c:v>-48.826574939020389</c:v>
                </c:pt>
                <c:pt idx="332">
                  <c:v>-49.01728553153059</c:v>
                </c:pt>
                <c:pt idx="333">
                  <c:v>-49.206324209772589</c:v>
                </c:pt>
                <c:pt idx="334">
                  <c:v>-49.393716454550756</c:v>
                </c:pt>
                <c:pt idx="335">
                  <c:v>-49.579487194317586</c:v>
                </c:pt>
                <c:pt idx="336">
                  <c:v>-49.763660820714236</c:v>
                </c:pt>
                <c:pt idx="337">
                  <c:v>-49.946261203591284</c:v>
                </c:pt>
                <c:pt idx="338">
                  <c:v>-50.127311705528669</c:v>
                </c:pt>
                <c:pt idx="339">
                  <c:v>-50.306835195873035</c:v>
                </c:pt>
                <c:pt idx="340">
                  <c:v>-50.484854064309729</c:v>
                </c:pt>
                <c:pt idx="341">
                  <c:v>-50.661390233986616</c:v>
                </c:pt>
                <c:pt idx="342">
                  <c:v>-50.836465174206076</c:v>
                </c:pt>
                <c:pt idx="343">
                  <c:v>-51.010099912700689</c:v>
                </c:pt>
                <c:pt idx="344">
                  <c:v>-51.18231504750802</c:v>
                </c:pt>
                <c:pt idx="345">
                  <c:v>-51.353130758458924</c:v>
                </c:pt>
                <c:pt idx="346">
                  <c:v>-51.522566818293626</c:v>
                </c:pt>
                <c:pt idx="347">
                  <c:v>-51.690642603418986</c:v>
                </c:pt>
                <c:pt idx="348">
                  <c:v>-51.857377104320094</c:v>
                </c:pt>
                <c:pt idx="349">
                  <c:v>-52.022788935638616</c:v>
                </c:pt>
                <c:pt idx="350">
                  <c:v>-52.186896345930165</c:v>
                </c:pt>
                <c:pt idx="351">
                  <c:v>-52.349717227112095</c:v>
                </c:pt>
                <c:pt idx="352">
                  <c:v>-52.511269123613133</c:v>
                </c:pt>
                <c:pt idx="353">
                  <c:v>-52.671569241235289</c:v>
                </c:pt>
                <c:pt idx="354">
                  <c:v>-52.830634455738775</c:v>
                </c:pt>
                <c:pt idx="355">
                  <c:v>-52.988481321159504</c:v>
                </c:pt>
                <c:pt idx="356">
                  <c:v>-53.145126077868909</c:v>
                </c:pt>
                <c:pt idx="357">
                  <c:v>-53.300584660385262</c:v>
                </c:pt>
                <c:pt idx="358">
                  <c:v>-53.454872704945366</c:v>
                </c:pt>
                <c:pt idx="359">
                  <c:v>-53.608005556844972</c:v>
                </c:pt>
                <c:pt idx="360">
                  <c:v>-53.759998277556193</c:v>
                </c:pt>
                <c:pt idx="361">
                  <c:v>-53.91086565162982</c:v>
                </c:pt>
                <c:pt idx="362">
                  <c:v>-54.06062219338996</c:v>
                </c:pt>
                <c:pt idx="363">
                  <c:v>-54.209282153428369</c:v>
                </c:pt>
                <c:pt idx="364">
                  <c:v>-54.356859524905374</c:v>
                </c:pt>
                <c:pt idx="365">
                  <c:v>-54.503368049664161</c:v>
                </c:pt>
                <c:pt idx="366">
                  <c:v>-54.648821224164905</c:v>
                </c:pt>
                <c:pt idx="367">
                  <c:v>-54.79323230524485</c:v>
                </c:pt>
                <c:pt idx="368">
                  <c:v>-54.936614315710422</c:v>
                </c:pt>
                <c:pt idx="369">
                  <c:v>-55.078980049767068</c:v>
                </c:pt>
                <c:pt idx="370">
                  <c:v>-55.220342078292333</c:v>
                </c:pt>
                <c:pt idx="371">
                  <c:v>-55.36071275395755</c:v>
                </c:pt>
                <c:pt idx="372">
                  <c:v>-55.500104216203177</c:v>
                </c:pt>
                <c:pt idx="373">
                  <c:v>-55.638528396072843</c:v>
                </c:pt>
                <c:pt idx="374">
                  <c:v>-55.775997020910602</c:v>
                </c:pt>
                <c:pt idx="375">
                  <c:v>-55.912521618926263</c:v>
                </c:pt>
                <c:pt idx="376">
                  <c:v>-56.048113523632914</c:v>
                </c:pt>
                <c:pt idx="377">
                  <c:v>-56.182783878161004</c:v>
                </c:pt>
                <c:pt idx="378">
                  <c:v>-56.31654363945303</c:v>
                </c:pt>
                <c:pt idx="379">
                  <c:v>-56.449403582342761</c:v>
                </c:pt>
                <c:pt idx="380">
                  <c:v>-56.581374303522637</c:v>
                </c:pt>
                <c:pt idx="381">
                  <c:v>-56.712466225403269</c:v>
                </c:pt>
                <c:pt idx="382">
                  <c:v>-56.842689599868166</c:v>
                </c:pt>
                <c:pt idx="383">
                  <c:v>-56.972054511927354</c:v>
                </c:pt>
                <c:pt idx="384">
                  <c:v>-57.100570883273022</c:v>
                </c:pt>
                <c:pt idx="385">
                  <c:v>-57.228248475740287</c:v>
                </c:pt>
                <c:pt idx="386">
                  <c:v>-57.355096894676166</c:v>
                </c:pt>
                <c:pt idx="387">
                  <c:v>-57.481125592219648</c:v>
                </c:pt>
                <c:pt idx="388">
                  <c:v>-57.606343870495571</c:v>
                </c:pt>
                <c:pt idx="389">
                  <c:v>-57.730760884725228</c:v>
                </c:pt>
                <c:pt idx="390">
                  <c:v>-57.854385646255992</c:v>
                </c:pt>
                <c:pt idx="391">
                  <c:v>-57.977227025512768</c:v>
                </c:pt>
                <c:pt idx="392">
                  <c:v>-58.099293754873564</c:v>
                </c:pt>
                <c:pt idx="393">
                  <c:v>-58.220594431471412</c:v>
                </c:pt>
                <c:pt idx="394">
                  <c:v>-58.341137519925155</c:v>
                </c:pt>
                <c:pt idx="395">
                  <c:v>-58.460931355001037</c:v>
                </c:pt>
                <c:pt idx="396">
                  <c:v>-58.579984144207202</c:v>
                </c:pt>
                <c:pt idx="397">
                  <c:v>-58.698303970323465</c:v>
                </c:pt>
                <c:pt idx="398">
                  <c:v>-58.81589879386776</c:v>
                </c:pt>
                <c:pt idx="399">
                  <c:v>-58.93277645550161</c:v>
                </c:pt>
                <c:pt idx="400">
                  <c:v>-59.04894467837628</c:v>
                </c:pt>
                <c:pt idx="401">
                  <c:v>-59.164411070421252</c:v>
                </c:pt>
                <c:pt idx="402">
                  <c:v>-59.279183126577017</c:v>
                </c:pt>
                <c:pt idx="403">
                  <c:v>-59.393268230973469</c:v>
                </c:pt>
                <c:pt idx="404">
                  <c:v>-59.506673659055821</c:v>
                </c:pt>
                <c:pt idx="405">
                  <c:v>-59.619406579659284</c:v>
                </c:pt>
                <c:pt idx="406">
                  <c:v>-59.731474057034227</c:v>
                </c:pt>
                <c:pt idx="407">
                  <c:v>-59.842883052823161</c:v>
                </c:pt>
                <c:pt idx="408">
                  <c:v>-59.953640427990806</c:v>
                </c:pt>
                <c:pt idx="409">
                  <c:v>-60.063752944708817</c:v>
                </c:pt>
                <c:pt idx="410">
                  <c:v>-60.17322726819625</c:v>
                </c:pt>
                <c:pt idx="411">
                  <c:v>-60.282069968517206</c:v>
                </c:pt>
                <c:pt idx="412">
                  <c:v>-60.390287522336614</c:v>
                </c:pt>
                <c:pt idx="413">
                  <c:v>-60.497886314635636</c:v>
                </c:pt>
                <c:pt idx="414">
                  <c:v>-60.604872640387562</c:v>
                </c:pt>
                <c:pt idx="415">
                  <c:v>-60.711252706195388</c:v>
                </c:pt>
                <c:pt idx="416">
                  <c:v>-60.817032631892189</c:v>
                </c:pt>
                <c:pt idx="417">
                  <c:v>-60.92221845210527</c:v>
                </c:pt>
                <c:pt idx="418">
                  <c:v>-61.026816117784996</c:v>
                </c:pt>
                <c:pt idx="419">
                  <c:v>-61.13083149769939</c:v>
                </c:pt>
                <c:pt idx="420">
                  <c:v>-61.234270379895506</c:v>
                </c:pt>
                <c:pt idx="421">
                  <c:v>-61.337138473128107</c:v>
                </c:pt>
                <c:pt idx="422">
                  <c:v>-61.439441408256982</c:v>
                </c:pt>
                <c:pt idx="423">
                  <c:v>-61.541184739613499</c:v>
                </c:pt>
                <c:pt idx="424">
                  <c:v>-61.642373946337145</c:v>
                </c:pt>
                <c:pt idx="425">
                  <c:v>-61.743014433683079</c:v>
                </c:pt>
                <c:pt idx="426">
                  <c:v>-61.843111534301272</c:v>
                </c:pt>
                <c:pt idx="427">
                  <c:v>-61.942670509488032</c:v>
                </c:pt>
                <c:pt idx="428">
                  <c:v>-62.041696550410734</c:v>
                </c:pt>
                <c:pt idx="429">
                  <c:v>-62.140194779306256</c:v>
                </c:pt>
                <c:pt idx="430">
                  <c:v>-62.238170250654008</c:v>
                </c:pt>
                <c:pt idx="431">
                  <c:v>-62.335627952324081</c:v>
                </c:pt>
                <c:pt idx="432">
                  <c:v>-62.432572806701174</c:v>
                </c:pt>
                <c:pt idx="433">
                  <c:v>-62.529009671784991</c:v>
                </c:pt>
                <c:pt idx="434">
                  <c:v>-62.624943342267585</c:v>
                </c:pt>
                <c:pt idx="435">
                  <c:v>-62.720378550588336</c:v>
                </c:pt>
                <c:pt idx="436">
                  <c:v>-62.815319967967078</c:v>
                </c:pt>
                <c:pt idx="437">
                  <c:v>-62.909772205415983</c:v>
                </c:pt>
                <c:pt idx="438">
                  <c:v>-63.003739814730586</c:v>
                </c:pt>
                <c:pt idx="439">
                  <c:v>-63.09722728946069</c:v>
                </c:pt>
                <c:pt idx="440">
                  <c:v>-63.190239065861398</c:v>
                </c:pt>
                <c:pt idx="441">
                  <c:v>-63.282779523825027</c:v>
                </c:pt>
                <c:pt idx="442">
                  <c:v>-63.374852987794142</c:v>
                </c:pt>
                <c:pt idx="443">
                  <c:v>-63.466463727656318</c:v>
                </c:pt>
                <c:pt idx="444">
                  <c:v>-63.557615959620968</c:v>
                </c:pt>
                <c:pt idx="445">
                  <c:v>-63.648313847078825</c:v>
                </c:pt>
                <c:pt idx="446">
                  <c:v>-63.738561501444309</c:v>
                </c:pt>
                <c:pt idx="447">
                  <c:v>-63.828362982981297</c:v>
                </c:pt>
                <c:pt idx="448">
                  <c:v>-63.917722301612741</c:v>
                </c:pt>
                <c:pt idx="449">
                  <c:v>-64.006643417714358</c:v>
                </c:pt>
                <c:pt idx="450">
                  <c:v>-64.095130242892935</c:v>
                </c:pt>
                <c:pt idx="451">
                  <c:v>-64.183186640749483</c:v>
                </c:pt>
                <c:pt idx="452">
                  <c:v>-64.27081642762775</c:v>
                </c:pt>
                <c:pt idx="453">
                  <c:v>-64.358023373348203</c:v>
                </c:pt>
                <c:pt idx="454">
                  <c:v>-64.444811201928076</c:v>
                </c:pt>
                <c:pt idx="455">
                  <c:v>-64.53118359228759</c:v>
                </c:pt>
                <c:pt idx="456">
                  <c:v>-64.61714417894288</c:v>
                </c:pt>
                <c:pt idx="457">
                  <c:v>-64.702696552685623</c:v>
                </c:pt>
                <c:pt idx="458">
                  <c:v>-64.787844261250072</c:v>
                </c:pt>
                <c:pt idx="459">
                  <c:v>-64.872590809967434</c:v>
                </c:pt>
                <c:pt idx="460">
                  <c:v>-64.956939662408047</c:v>
                </c:pt>
                <c:pt idx="461">
                  <c:v>-65.0408942410116</c:v>
                </c:pt>
                <c:pt idx="462">
                  <c:v>-65.124457927705762</c:v>
                </c:pt>
                <c:pt idx="463">
                  <c:v>-65.207634064513172</c:v>
                </c:pt>
                <c:pt idx="464">
                  <c:v>-65.290425954147466</c:v>
                </c:pt>
                <c:pt idx="465">
                  <c:v>-65.372836860598341</c:v>
                </c:pt>
                <c:pt idx="466">
                  <c:v>-65.454870009705786</c:v>
                </c:pt>
                <c:pt idx="467">
                  <c:v>-65.536528589724114</c:v>
                </c:pt>
                <c:pt idx="468">
                  <c:v>-65.617815751875526</c:v>
                </c:pt>
                <c:pt idx="469">
                  <c:v>-65.698734610893922</c:v>
                </c:pt>
                <c:pt idx="470">
                  <c:v>-65.779288245558718</c:v>
                </c:pt>
                <c:pt idx="471">
                  <c:v>-65.859479699219293</c:v>
                </c:pt>
                <c:pt idx="472">
                  <c:v>-65.939311980309895</c:v>
                </c:pt>
                <c:pt idx="473">
                  <c:v>-66.018788062855549</c:v>
                </c:pt>
                <c:pt idx="474">
                  <c:v>-66.097910886968933</c:v>
                </c:pt>
                <c:pt idx="475">
                  <c:v>-66.17668335933844</c:v>
                </c:pt>
                <c:pt idx="476">
                  <c:v>-66.255108353707811</c:v>
                </c:pt>
                <c:pt idx="477">
                  <c:v>-66.333188711347134</c:v>
                </c:pt>
                <c:pt idx="478">
                  <c:v>-66.410927241515864</c:v>
                </c:pt>
                <c:pt idx="479">
                  <c:v>-66.488326721917602</c:v>
                </c:pt>
                <c:pt idx="480">
                  <c:v>-66.565389899147135</c:v>
                </c:pt>
                <c:pt idx="481">
                  <c:v>-66.642119489129612</c:v>
                </c:pt>
                <c:pt idx="482">
                  <c:v>-66.718518177552284</c:v>
                </c:pt>
                <c:pt idx="483">
                  <c:v>-66.79458862028882</c:v>
                </c:pt>
                <c:pt idx="484">
                  <c:v>-66.87033344381625</c:v>
                </c:pt>
                <c:pt idx="485">
                  <c:v>-66.945755245625023</c:v>
                </c:pt>
                <c:pt idx="486">
                  <c:v>-67.020856594621932</c:v>
                </c:pt>
                <c:pt idx="487">
                  <c:v>-67.09564003152623</c:v>
                </c:pt>
                <c:pt idx="488">
                  <c:v>-67.170108069259214</c:v>
                </c:pt>
                <c:pt idx="489">
                  <c:v>-67.244263193327143</c:v>
                </c:pt>
                <c:pt idx="490">
                  <c:v>-67.318107862197735</c:v>
                </c:pt>
                <c:pt idx="491">
                  <c:v>-67.391644507670435</c:v>
                </c:pt>
                <c:pt idx="492">
                  <c:v>-67.464875535240566</c:v>
                </c:pt>
                <c:pt idx="493">
                  <c:v>-67.537803324457329</c:v>
                </c:pt>
                <c:pt idx="494">
                  <c:v>-67.610430229275977</c:v>
                </c:pt>
                <c:pt idx="495">
                  <c:v>-67.682758578404162</c:v>
                </c:pt>
                <c:pt idx="496">
                  <c:v>-67.754790675642639</c:v>
                </c:pt>
                <c:pt idx="497">
                  <c:v>-67.82652880022026</c:v>
                </c:pt>
                <c:pt idx="498">
                  <c:v>-67.897975207123736</c:v>
                </c:pt>
                <c:pt idx="499">
                  <c:v>-67.969132127421815</c:v>
                </c:pt>
                <c:pt idx="500">
                  <c:v>-68.040001768584361</c:v>
                </c:pt>
                <c:pt idx="501">
                  <c:v>-68.110586314796137</c:v>
                </c:pt>
                <c:pt idx="502">
                  <c:v>-68.180887927265772</c:v>
                </c:pt>
                <c:pt idx="503">
                  <c:v>-68.250908744529454</c:v>
                </c:pt>
                <c:pt idx="504">
                  <c:v>-68.32065088275003</c:v>
                </c:pt>
                <c:pt idx="505">
                  <c:v>-68.390116436011226</c:v>
                </c:pt>
                <c:pt idx="506">
                  <c:v>-68.459307476607179</c:v>
                </c:pt>
                <c:pt idx="507">
                  <c:v>-68.528226055327423</c:v>
                </c:pt>
                <c:pt idx="508">
                  <c:v>-68.596874201737293</c:v>
                </c:pt>
                <c:pt idx="509">
                  <c:v>-68.665253924454063</c:v>
                </c:pt>
                <c:pt idx="510">
                  <c:v>-68.733367211418582</c:v>
                </c:pt>
                <c:pt idx="511">
                  <c:v>-68.801216030162763</c:v>
                </c:pt>
                <c:pt idx="512">
                  <c:v>-68.868802328072803</c:v>
                </c:pt>
                <c:pt idx="513">
                  <c:v>-68.936128032648469</c:v>
                </c:pt>
                <c:pt idx="514">
                  <c:v>-69.003195051758155</c:v>
                </c:pt>
                <c:pt idx="515">
                  <c:v>-69.070005273890146</c:v>
                </c:pt>
                <c:pt idx="516">
                  <c:v>-69.136560568399915</c:v>
                </c:pt>
                <c:pt idx="517">
                  <c:v>-69.202862785753695</c:v>
                </c:pt>
                <c:pt idx="518">
                  <c:v>-69.268913757768246</c:v>
                </c:pt>
                <c:pt idx="519">
                  <c:v>-69.334715297846984</c:v>
                </c:pt>
                <c:pt idx="520">
                  <c:v>-69.400269201212524</c:v>
                </c:pt>
                <c:pt idx="521">
                  <c:v>-69.46557724513562</c:v>
                </c:pt>
                <c:pt idx="522">
                  <c:v>-69.530641189160761</c:v>
                </c:pt>
                <c:pt idx="523">
                  <c:v>-69.595462775328201</c:v>
                </c:pt>
                <c:pt idx="524">
                  <c:v>-69.660043728392765</c:v>
                </c:pt>
                <c:pt idx="525">
                  <c:v>-69.724385756039283</c:v>
                </c:pt>
                <c:pt idx="526">
                  <c:v>-69.78849054909486</c:v>
                </c:pt>
                <c:pt idx="527">
                  <c:v>-69.852359781737917</c:v>
                </c:pt>
                <c:pt idx="528">
                  <c:v>-69.915995111704149</c:v>
                </c:pt>
                <c:pt idx="529">
                  <c:v>-69.979398180489426</c:v>
                </c:pt>
                <c:pt idx="530">
                  <c:v>-70.042570613549614</c:v>
                </c:pt>
                <c:pt idx="531">
                  <c:v>-70.105514020497537</c:v>
                </c:pt>
                <c:pt idx="532">
                  <c:v>-70.168229995296983</c:v>
                </c:pt>
                <c:pt idx="533">
                  <c:v>-70.230720116453867</c:v>
                </c:pt>
                <c:pt idx="534">
                  <c:v>-70.292985947204571</c:v>
                </c:pt>
                <c:pt idx="535">
                  <c:v>-70.355029035701534</c:v>
                </c:pt>
                <c:pt idx="536">
                  <c:v>-70.416850915196207</c:v>
                </c:pt>
                <c:pt idx="537">
                  <c:v>-70.478453104219184</c:v>
                </c:pt>
                <c:pt idx="538">
                  <c:v>-70.539837106757886</c:v>
                </c:pt>
                <c:pt idx="539">
                  <c:v>-70.601004412431564</c:v>
                </c:pt>
                <c:pt idx="540">
                  <c:v>-70.661956496663862</c:v>
                </c:pt>
                <c:pt idx="541">
                  <c:v>-70.722694820852752</c:v>
                </c:pt>
                <c:pt idx="542">
                  <c:v>-70.783220832538234</c:v>
                </c:pt>
                <c:pt idx="543">
                  <c:v>-70.843535965567398</c:v>
                </c:pt>
                <c:pt idx="544">
                  <c:v>-70.903641640257362</c:v>
                </c:pt>
                <c:pt idx="545">
                  <c:v>-70.963539263555674</c:v>
                </c:pt>
                <c:pt idx="546">
                  <c:v>-71.023230229198589</c:v>
                </c:pt>
                <c:pt idx="547">
                  <c:v>-71.082715917867034</c:v>
                </c:pt>
                <c:pt idx="548">
                  <c:v>-71.141997697340358</c:v>
                </c:pt>
                <c:pt idx="549">
                  <c:v>-71.201076922647914</c:v>
                </c:pt>
                <c:pt idx="550">
                  <c:v>-71.259954936218563</c:v>
                </c:pt>
                <c:pt idx="551">
                  <c:v>-71.318633068028021</c:v>
                </c:pt>
                <c:pt idx="552">
                  <c:v>-71.37711263574414</c:v>
                </c:pt>
                <c:pt idx="553">
                  <c:v>-71.435394944870183</c:v>
                </c:pt>
                <c:pt idx="554">
                  <c:v>-71.493481288886073</c:v>
                </c:pt>
                <c:pt idx="555">
                  <c:v>-71.551372949387769</c:v>
                </c:pt>
                <c:pt idx="556">
                  <c:v>-71.609071196224534</c:v>
                </c:pt>
                <c:pt idx="557">
                  <c:v>-71.666577287634496</c:v>
                </c:pt>
                <c:pt idx="558">
                  <c:v>-71.723892470378189</c:v>
                </c:pt>
                <c:pt idx="559">
                  <c:v>-71.781017979870356</c:v>
                </c:pt>
                <c:pt idx="560">
                  <c:v>-71.837955040309836</c:v>
                </c:pt>
                <c:pt idx="561">
                  <c:v>-71.894704864807835</c:v>
                </c:pt>
                <c:pt idx="562">
                  <c:v>-71.951268655514184</c:v>
                </c:pt>
                <c:pt idx="563">
                  <c:v>-72.0076476037422</c:v>
                </c:pt>
                <c:pt idx="564">
                  <c:v>-72.063842890091578</c:v>
                </c:pt>
                <c:pt idx="565">
                  <c:v>-72.1198556845697</c:v>
                </c:pt>
                <c:pt idx="566">
                  <c:v>-72.175687146711411</c:v>
                </c:pt>
                <c:pt idx="567">
                  <c:v>-72.231338425696933</c:v>
                </c:pt>
                <c:pt idx="568">
                  <c:v>-72.286810660468475</c:v>
                </c:pt>
                <c:pt idx="569">
                  <c:v>-72.342104979845047</c:v>
                </c:pt>
                <c:pt idx="570">
                  <c:v>-72.397222502635827</c:v>
                </c:pt>
                <c:pt idx="571">
                  <c:v>-72.452164337752052</c:v>
                </c:pt>
                <c:pt idx="572">
                  <c:v>-72.506931584317314</c:v>
                </c:pt>
                <c:pt idx="573">
                  <c:v>-72.561525331776423</c:v>
                </c:pt>
                <c:pt idx="574">
                  <c:v>-72.615946660002891</c:v>
                </c:pt>
                <c:pt idx="575">
                  <c:v>-72.67019663940485</c:v>
                </c:pt>
                <c:pt idx="576">
                  <c:v>-72.724276331029742</c:v>
                </c:pt>
                <c:pt idx="577">
                  <c:v>-72.778186786667462</c:v>
                </c:pt>
                <c:pt idx="578">
                  <c:v>-72.831929048952247</c:v>
                </c:pt>
                <c:pt idx="579">
                  <c:v>-72.885504151463124</c:v>
                </c:pt>
                <c:pt idx="580">
                  <c:v>-72.938913118823194</c:v>
                </c:pt>
                <c:pt idx="581">
                  <c:v>-72.992156966797495</c:v>
                </c:pt>
                <c:pt idx="582">
                  <c:v>-73.045236702389559</c:v>
                </c:pt>
                <c:pt idx="583">
                  <c:v>-73.098153323936856</c:v>
                </c:pt>
                <c:pt idx="584">
                  <c:v>-73.150907821204839</c:v>
                </c:pt>
                <c:pt idx="585">
                  <c:v>-73.203501175479857</c:v>
                </c:pt>
                <c:pt idx="586">
                  <c:v>-73.25593435966087</c:v>
                </c:pt>
                <c:pt idx="587">
                  <c:v>-73.308208338349885</c:v>
                </c:pt>
                <c:pt idx="588">
                  <c:v>-73.360324067941377</c:v>
                </c:pt>
                <c:pt idx="589">
                  <c:v>-73.412282496710418</c:v>
                </c:pt>
                <c:pt idx="590">
                  <c:v>-73.464084564899736</c:v>
                </c:pt>
                <c:pt idx="591">
                  <c:v>-73.515731204805675</c:v>
                </c:pt>
                <c:pt idx="592">
                  <c:v>-73.567223340862981</c:v>
                </c:pt>
                <c:pt idx="593">
                  <c:v>-73.618561889728639</c:v>
                </c:pt>
                <c:pt idx="594">
                  <c:v>-73.669747760364473</c:v>
                </c:pt>
                <c:pt idx="595">
                  <c:v>-73.72078185411884</c:v>
                </c:pt>
                <c:pt idx="596">
                  <c:v>-73.771665064807223</c:v>
                </c:pt>
                <c:pt idx="597">
                  <c:v>-73.822398278791795</c:v>
                </c:pt>
                <c:pt idx="598">
                  <c:v>-73.872982375060005</c:v>
                </c:pt>
                <c:pt idx="599">
                  <c:v>-73.923418225302171</c:v>
                </c:pt>
                <c:pt idx="600">
                  <c:v>-73.973706693988078</c:v>
                </c:pt>
                <c:pt idx="601">
                  <c:v>-74.02384863844263</c:v>
                </c:pt>
                <c:pt idx="602">
                  <c:v>-74.073844908920563</c:v>
                </c:pt>
                <c:pt idx="603">
                  <c:v>-74.12369634868017</c:v>
                </c:pt>
                <c:pt idx="604">
                  <c:v>-74.173403794056242</c:v>
                </c:pt>
                <c:pt idx="605">
                  <c:v>-74.222968074531877</c:v>
                </c:pt>
                <c:pt idx="606">
                  <c:v>-76.535176081660154</c:v>
                </c:pt>
                <c:pt idx="607">
                  <c:v>-78.573964200193387</c:v>
                </c:pt>
                <c:pt idx="608">
                  <c:v>-80.39854122395721</c:v>
                </c:pt>
                <c:pt idx="609">
                  <c:v>-82.051173427875455</c:v>
                </c:pt>
                <c:pt idx="610">
                  <c:v>-83.562962653715815</c:v>
                </c:pt>
                <c:pt idx="611">
                  <c:v>-84.957396777508421</c:v>
                </c:pt>
                <c:pt idx="612">
                  <c:v>-86.252613779577075</c:v>
                </c:pt>
                <c:pt idx="613">
                  <c:v>-87.462893162278164</c:v>
                </c:pt>
                <c:pt idx="614">
                  <c:v>-88.59966699500103</c:v>
                </c:pt>
                <c:pt idx="615">
                  <c:v>-89.672223012513001</c:v>
                </c:pt>
                <c:pt idx="616">
                  <c:v>-90.688204820112219</c:v>
                </c:pt>
                <c:pt idx="617">
                  <c:v>-91.653975089588741</c:v>
                </c:pt>
                <c:pt idx="618">
                  <c:v>-92.025901147831931</c:v>
                </c:pt>
                <c:pt idx="619">
                  <c:v>-92.390955260869546</c:v>
                </c:pt>
                <c:pt idx="620">
                  <c:v>-92.749424774505314</c:v>
                </c:pt>
                <c:pt idx="621">
                  <c:v>-93.101579425172105</c:v>
                </c:pt>
                <c:pt idx="622">
                  <c:v>-93.447672732562651</c:v>
                </c:pt>
                <c:pt idx="623">
                  <c:v>-93.787943257596368</c:v>
                </c:pt>
                <c:pt idx="624">
                  <c:v>-94.122615741028014</c:v>
                </c:pt>
                <c:pt idx="625">
                  <c:v>-94.45190213601964</c:v>
                </c:pt>
                <c:pt idx="626">
                  <c:v>-94.776002546301044</c:v>
                </c:pt>
                <c:pt idx="627">
                  <c:v>-95.095106080088016</c:v>
                </c:pt>
                <c:pt idx="628">
                  <c:v>-95.409391628676076</c:v>
                </c:pt>
                <c:pt idx="629">
                  <c:v>-95.719028577547093</c:v>
                </c:pt>
                <c:pt idx="630">
                  <c:v>-96.024177456893227</c:v>
                </c:pt>
                <c:pt idx="631">
                  <c:v>-96.324990537653505</c:v>
                </c:pt>
                <c:pt idx="632">
                  <c:v>-96.621612378455168</c:v>
                </c:pt>
                <c:pt idx="633">
                  <c:v>-96.914180328240249</c:v>
                </c:pt>
                <c:pt idx="634">
                  <c:v>-97.20282498882338</c:v>
                </c:pt>
                <c:pt idx="635">
                  <c:v>-97.487670641159596</c:v>
                </c:pt>
                <c:pt idx="636">
                  <c:v>-97.768835638691854</c:v>
                </c:pt>
                <c:pt idx="637">
                  <c:v>-98.046432770787391</c:v>
                </c:pt>
                <c:pt idx="638">
                  <c:v>-98.320569598956595</c:v>
                </c:pt>
                <c:pt idx="639">
                  <c:v>-98.591348768268134</c:v>
                </c:pt>
                <c:pt idx="640">
                  <c:v>-98.858868296127639</c:v>
                </c:pt>
                <c:pt idx="641">
                  <c:v>-99.123221840369695</c:v>
                </c:pt>
                <c:pt idx="642">
                  <c:v>-99.384498948418013</c:v>
                </c:pt>
                <c:pt idx="643">
                  <c:v>-99.642785289098413</c:v>
                </c:pt>
                <c:pt idx="644">
                  <c:v>-99.898162868535081</c:v>
                </c:pt>
                <c:pt idx="645">
                  <c:v>-100.15071023142484</c:v>
                </c:pt>
                <c:pt idx="646">
                  <c:v>-100.40050264886275</c:v>
                </c:pt>
                <c:pt idx="647">
                  <c:v>-100.64761229378297</c:v>
                </c:pt>
                <c:pt idx="648">
                  <c:v>-100.89210840498204</c:v>
                </c:pt>
                <c:pt idx="649">
                  <c:v>-101.13405744060449</c:v>
                </c:pt>
                <c:pt idx="650">
                  <c:v>-101.37352322189162</c:v>
                </c:pt>
                <c:pt idx="651">
                  <c:v>-101.61056706792462</c:v>
                </c:pt>
                <c:pt idx="652">
                  <c:v>-101.84524792202922</c:v>
                </c:pt>
                <c:pt idx="653">
                  <c:v>-102.07762247045194</c:v>
                </c:pt>
                <c:pt idx="654">
                  <c:v>-102.30774525386657</c:v>
                </c:pt>
                <c:pt idx="655">
                  <c:v>-102.53566877222221</c:v>
                </c:pt>
                <c:pt idx="656">
                  <c:v>-102.76144358340269</c:v>
                </c:pt>
                <c:pt idx="657">
                  <c:v>-102.98511839612827</c:v>
                </c:pt>
                <c:pt idx="658">
                  <c:v>-103.20674015749573</c:v>
                </c:pt>
                <c:pt idx="659">
                  <c:v>-103.42635413552205</c:v>
                </c:pt>
                <c:pt idx="660">
                  <c:v>-103.64400399702724</c:v>
                </c:pt>
                <c:pt idx="661">
                  <c:v>-103.85973188116621</c:v>
                </c:pt>
                <c:pt idx="662">
                  <c:v>-104.07357846889582</c:v>
                </c:pt>
                <c:pt idx="663">
                  <c:v>-104.28558304864106</c:v>
                </c:pt>
                <c:pt idx="664">
                  <c:v>-104.49578357840497</c:v>
                </c:pt>
                <c:pt idx="665">
                  <c:v>-104.70421674454813</c:v>
                </c:pt>
                <c:pt idx="666">
                  <c:v>-104.91091801744733</c:v>
                </c:pt>
                <c:pt idx="667">
                  <c:v>-105.1159217042278</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4.4945179419644301</c:v>
                </c:pt>
              </c:numCache>
            </c:numRef>
          </c:xVal>
          <c:yVal>
            <c:numRef>
              <c:f>'Bode Plots Calculations'!$BF$683</c:f>
              <c:numCache>
                <c:formatCode>General</c:formatCode>
                <c:ptCount val="1"/>
                <c:pt idx="0">
                  <c:v>32.520175670958238</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4.0190642240847563</c:v>
                </c:pt>
              </c:numCache>
            </c:numRef>
          </c:xVal>
          <c:yVal>
            <c:numRef>
              <c:f>'Bode Plots Calculations'!$BF$684</c:f>
              <c:numCache>
                <c:formatCode>General</c:formatCode>
                <c:ptCount val="1"/>
                <c:pt idx="0">
                  <c:v>32.352468759128747</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5.7446288855353318</c:v>
                </c:pt>
              </c:numCache>
            </c:numRef>
          </c:xVal>
          <c:yVal>
            <c:numRef>
              <c:f>'Bode Plots Calculations'!$BF$685</c:f>
              <c:numCache>
                <c:formatCode>General</c:formatCode>
                <c:ptCount val="1"/>
                <c:pt idx="0">
                  <c:v>26.275385760713128</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225.75169258688851</c:v>
                </c:pt>
              </c:numCache>
            </c:numRef>
          </c:xVal>
          <c:yVal>
            <c:numRef>
              <c:f>'Bode Plots Calculations'!$BF$686</c:f>
              <c:numCache>
                <c:formatCode>General</c:formatCode>
                <c:ptCount val="1"/>
                <c:pt idx="0">
                  <c:v>-23.700581888905884</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286.20867995769532</c:v>
                </c:pt>
              </c:numCache>
            </c:numRef>
          </c:xVal>
          <c:yVal>
            <c:numRef>
              <c:f>'Bode Plots Calculations'!$BF$687</c:f>
              <c:numCache>
                <c:formatCode>General</c:formatCode>
                <c:ptCount val="1"/>
                <c:pt idx="0">
                  <c:v>-29.344185018564488</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1178.9255057315286</c:v>
                </c:pt>
              </c:numCache>
            </c:numRef>
          </c:xVal>
          <c:yVal>
            <c:numRef>
              <c:f>'Bode Plots Calculations'!$BF$682</c:f>
              <c:numCache>
                <c:formatCode>General</c:formatCode>
                <c:ptCount val="1"/>
                <c:pt idx="0">
                  <c:v>-63.262932227375408</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-30.780904450241973</c:v>
                </c:pt>
                <c:pt idx="1">
                  <c:v>-49.973537148691811</c:v>
                </c:pt>
                <c:pt idx="2">
                  <c:v>-60.730558659725936</c:v>
                </c:pt>
                <c:pt idx="3">
                  <c:v>-67.172313524682934</c:v>
                </c:pt>
                <c:pt idx="4">
                  <c:v>-71.358901212075324</c:v>
                </c:pt>
                <c:pt idx="5">
                  <c:v>-74.266614939813877</c:v>
                </c:pt>
                <c:pt idx="6">
                  <c:v>-76.391544392310934</c:v>
                </c:pt>
                <c:pt idx="7">
                  <c:v>-78.006497035420509</c:v>
                </c:pt>
                <c:pt idx="8">
                  <c:v>-79.272176271754574</c:v>
                </c:pt>
                <c:pt idx="9">
                  <c:v>-80.28880358109194</c:v>
                </c:pt>
                <c:pt idx="10">
                  <c:v>-84.828834090000569</c:v>
                </c:pt>
                <c:pt idx="11">
                  <c:v>-86.234575076161818</c:v>
                </c:pt>
                <c:pt idx="12">
                  <c:v>-86.845328150820166</c:v>
                </c:pt>
                <c:pt idx="13">
                  <c:v>-87.136950296372305</c:v>
                </c:pt>
                <c:pt idx="14">
                  <c:v>-87.268781515622834</c:v>
                </c:pt>
                <c:pt idx="15">
                  <c:v>-87.309245796815091</c:v>
                </c:pt>
                <c:pt idx="16">
                  <c:v>-87.292592481014921</c:v>
                </c:pt>
                <c:pt idx="17">
                  <c:v>-87.237862475938485</c:v>
                </c:pt>
                <c:pt idx="18">
                  <c:v>-87.15648644088418</c:v>
                </c:pt>
                <c:pt idx="19">
                  <c:v>-85.758298119466033</c:v>
                </c:pt>
                <c:pt idx="20">
                  <c:v>-84.047314235107095</c:v>
                </c:pt>
                <c:pt idx="21">
                  <c:v>-82.26751176586572</c:v>
                </c:pt>
                <c:pt idx="22">
                  <c:v>-80.470690412573276</c:v>
                </c:pt>
                <c:pt idx="23">
                  <c:v>-78.676609059432977</c:v>
                </c:pt>
                <c:pt idx="24">
                  <c:v>-76.895869192811759</c:v>
                </c:pt>
                <c:pt idx="25">
                  <c:v>-75.135639995228814</c:v>
                </c:pt>
                <c:pt idx="26">
                  <c:v>-73.401572536914273</c:v>
                </c:pt>
                <c:pt idx="27">
                  <c:v>-71.698573126981572</c:v>
                </c:pt>
                <c:pt idx="28">
                  <c:v>-63.803420395911196</c:v>
                </c:pt>
                <c:pt idx="29">
                  <c:v>-57.350135037353425</c:v>
                </c:pt>
                <c:pt idx="30">
                  <c:v>-53.036818957079198</c:v>
                </c:pt>
                <c:pt idx="31">
                  <c:v>-52.032728717084389</c:v>
                </c:pt>
                <c:pt idx="32">
                  <c:v>-56.650770833326213</c:v>
                </c:pt>
                <c:pt idx="33">
                  <c:v>-71.041917355320308</c:v>
                </c:pt>
                <c:pt idx="34">
                  <c:v>-96.215684888277679</c:v>
                </c:pt>
                <c:pt idx="35">
                  <c:v>-119.05461217555383</c:v>
                </c:pt>
                <c:pt idx="36">
                  <c:v>-131.4412879909768</c:v>
                </c:pt>
                <c:pt idx="37">
                  <c:v>-136.97488761745305</c:v>
                </c:pt>
                <c:pt idx="38">
                  <c:v>-139.13083865710087</c:v>
                </c:pt>
                <c:pt idx="39">
                  <c:v>-139.62779681617195</c:v>
                </c:pt>
                <c:pt idx="40">
                  <c:v>-139.28236715430941</c:v>
                </c:pt>
                <c:pt idx="41">
                  <c:v>-138.50354058798123</c:v>
                </c:pt>
                <c:pt idx="42">
                  <c:v>-137.50803730139185</c:v>
                </c:pt>
                <c:pt idx="43">
                  <c:v>-136.4158177454398</c:v>
                </c:pt>
                <c:pt idx="44">
                  <c:v>-135.29520601080944</c:v>
                </c:pt>
                <c:pt idx="45">
                  <c:v>-134.1856209856289</c:v>
                </c:pt>
                <c:pt idx="46">
                  <c:v>-133.10968793987578</c:v>
                </c:pt>
                <c:pt idx="47">
                  <c:v>-132.08000143928243</c:v>
                </c:pt>
                <c:pt idx="48">
                  <c:v>-131.10304962654345</c:v>
                </c:pt>
                <c:pt idx="49">
                  <c:v>-130.1815633562741</c:v>
                </c:pt>
                <c:pt idx="50">
                  <c:v>-129.31595777909192</c:v>
                </c:pt>
                <c:pt idx="51">
                  <c:v>-128.50523421412987</c:v>
                </c:pt>
                <c:pt idx="52">
                  <c:v>-127.747552438377</c:v>
                </c:pt>
                <c:pt idx="53">
                  <c:v>-127.04059721801748</c:v>
                </c:pt>
                <c:pt idx="54">
                  <c:v>-126.38181402758023</c:v>
                </c:pt>
                <c:pt idx="55">
                  <c:v>-125.76856037333192</c:v>
                </c:pt>
                <c:pt idx="56">
                  <c:v>-125.19820204089388</c:v>
                </c:pt>
                <c:pt idx="57">
                  <c:v>-124.66817310237525</c:v>
                </c:pt>
                <c:pt idx="58">
                  <c:v>-124.17601195675098</c:v>
                </c:pt>
                <c:pt idx="59">
                  <c:v>-123.71938149721876</c:v>
                </c:pt>
                <c:pt idx="60">
                  <c:v>-123.29607879471071</c:v>
                </c:pt>
                <c:pt idx="61">
                  <c:v>-122.90403791294142</c:v>
                </c:pt>
                <c:pt idx="62">
                  <c:v>-122.54132829329215</c:v>
                </c:pt>
                <c:pt idx="63">
                  <c:v>-122.20615035884519</c:v>
                </c:pt>
                <c:pt idx="64">
                  <c:v>-121.89682945354114</c:v>
                </c:pt>
                <c:pt idx="65">
                  <c:v>-121.61180886942591</c:v>
                </c:pt>
                <c:pt idx="66">
                  <c:v>-121.34964246656203</c:v>
                </c:pt>
                <c:pt idx="67">
                  <c:v>-121.1089872195962</c:v>
                </c:pt>
                <c:pt idx="68">
                  <c:v>-120.88859590760583</c:v>
                </c:pt>
                <c:pt idx="69">
                  <c:v>-120.68731008311109</c:v>
                </c:pt>
                <c:pt idx="70">
                  <c:v>-120.5040534007416</c:v>
                </c:pt>
                <c:pt idx="71">
                  <c:v>-120.3378253482577</c:v>
                </c:pt>
                <c:pt idx="72">
                  <c:v>-120.18769539709302</c:v>
                </c:pt>
                <c:pt idx="73">
                  <c:v>-120.05279757260838</c:v>
                </c:pt>
                <c:pt idx="74">
                  <c:v>-119.93232543322382</c:v>
                </c:pt>
                <c:pt idx="75">
                  <c:v>-119.82552744072369</c:v>
                </c:pt>
                <c:pt idx="76">
                  <c:v>-119.73170270002302</c:v>
                </c:pt>
                <c:pt idx="77">
                  <c:v>-119.65019704464996</c:v>
                </c:pt>
                <c:pt idx="78">
                  <c:v>-119.58039944350162</c:v>
                </c:pt>
                <c:pt idx="79">
                  <c:v>-119.52173870462269</c:v>
                </c:pt>
                <c:pt idx="80">
                  <c:v>-119.47368045252708</c:v>
                </c:pt>
                <c:pt idx="81">
                  <c:v>-119.4357243567066</c:v>
                </c:pt>
                <c:pt idx="82">
                  <c:v>-119.40740159029937</c:v>
                </c:pt>
                <c:pt idx="83">
                  <c:v>-119.38827249931694</c:v>
                </c:pt>
                <c:pt idx="84">
                  <c:v>-119.37792446427797</c:v>
                </c:pt>
                <c:pt idx="85">
                  <c:v>-119.3759699375278</c:v>
                </c:pt>
                <c:pt idx="86">
                  <c:v>-119.38204464089655</c:v>
                </c:pt>
                <c:pt idx="87">
                  <c:v>-119.39580590965305</c:v>
                </c:pt>
                <c:pt idx="88">
                  <c:v>-119.41693116993525</c:v>
                </c:pt>
                <c:pt idx="89">
                  <c:v>-119.44511653796972</c:v>
                </c:pt>
                <c:pt idx="90">
                  <c:v>-119.48007553044401</c:v>
                </c:pt>
                <c:pt idx="91">
                  <c:v>-119.521537876355</c:v>
                </c:pt>
                <c:pt idx="92">
                  <c:v>-119.56924842153914</c:v>
                </c:pt>
                <c:pt idx="93">
                  <c:v>-119.6229661178912</c:v>
                </c:pt>
                <c:pt idx="94">
                  <c:v>-119.68246309001137</c:v>
                </c:pt>
                <c:pt idx="95">
                  <c:v>-119.74752377268221</c:v>
                </c:pt>
                <c:pt idx="96">
                  <c:v>-119.81794411318195</c:v>
                </c:pt>
                <c:pt idx="97">
                  <c:v>-119.89353083298464</c:v>
                </c:pt>
                <c:pt idx="98">
                  <c:v>-119.97410074389427</c:v>
                </c:pt>
                <c:pt idx="99">
                  <c:v>-120.05948011410597</c:v>
                </c:pt>
                <c:pt idx="100">
                  <c:v>-120.14950408009602</c:v>
                </c:pt>
                <c:pt idx="101">
                  <c:v>-120.2440161006061</c:v>
                </c:pt>
                <c:pt idx="102">
                  <c:v>-120.34286744932218</c:v>
                </c:pt>
                <c:pt idx="103">
                  <c:v>-120.44591674314832</c:v>
                </c:pt>
                <c:pt idx="104">
                  <c:v>-120.55302950324851</c:v>
                </c:pt>
                <c:pt idx="105">
                  <c:v>-120.66407774627615</c:v>
                </c:pt>
                <c:pt idx="106">
                  <c:v>-120.77893960343529</c:v>
                </c:pt>
                <c:pt idx="107">
                  <c:v>-120.8974989652197</c:v>
                </c:pt>
                <c:pt idx="108">
                  <c:v>-121.0196451498613</c:v>
                </c:pt>
                <c:pt idx="109">
                  <c:v>-121.1452725936846</c:v>
                </c:pt>
                <c:pt idx="110">
                  <c:v>-121.27428056171793</c:v>
                </c:pt>
                <c:pt idx="111">
                  <c:v>-121.40657287704767</c:v>
                </c:pt>
                <c:pt idx="112">
                  <c:v>-121.54205766752894</c:v>
                </c:pt>
                <c:pt idx="113">
                  <c:v>-121.68064712857993</c:v>
                </c:pt>
                <c:pt idx="114">
                  <c:v>-121.8222573008895</c:v>
                </c:pt>
                <c:pt idx="115">
                  <c:v>-121.96680786196457</c:v>
                </c:pt>
                <c:pt idx="116">
                  <c:v>-122.11422193052822</c:v>
                </c:pt>
                <c:pt idx="117">
                  <c:v>-122.26442588285956</c:v>
                </c:pt>
                <c:pt idx="118">
                  <c:v>-122.4173491802368</c:v>
                </c:pt>
                <c:pt idx="119">
                  <c:v>-122.57292420671216</c:v>
                </c:pt>
                <c:pt idx="120">
                  <c:v>-122.73108611650579</c:v>
                </c:pt>
                <c:pt idx="121">
                  <c:v>-122.8917726903627</c:v>
                </c:pt>
                <c:pt idx="122">
                  <c:v>-123.05492420026427</c:v>
                </c:pt>
                <c:pt idx="123">
                  <c:v>-123.22048328193456</c:v>
                </c:pt>
                <c:pt idx="124">
                  <c:v>-123.38839481462301</c:v>
                </c:pt>
                <c:pt idx="125">
                  <c:v>-123.55860580768216</c:v>
                </c:pt>
                <c:pt idx="126">
                  <c:v>-123.73106529349788</c:v>
                </c:pt>
                <c:pt idx="127">
                  <c:v>-123.90572422635913</c:v>
                </c:pt>
                <c:pt idx="128">
                  <c:v>-124.08253538688592</c:v>
                </c:pt>
                <c:pt idx="129">
                  <c:v>-124.26145329166218</c:v>
                </c:pt>
                <c:pt idx="130">
                  <c:v>-124.44243410774327</c:v>
                </c:pt>
                <c:pt idx="131">
                  <c:v>-124.6254355717345</c:v>
                </c:pt>
                <c:pt idx="132">
                  <c:v>-124.81041691315647</c:v>
                </c:pt>
                <c:pt idx="133">
                  <c:v>-124.99733878183325</c:v>
                </c:pt>
                <c:pt idx="134">
                  <c:v>-125.18616317905813</c:v>
                </c:pt>
                <c:pt idx="135">
                  <c:v>-125.37685339230877</c:v>
                </c:pt>
                <c:pt idx="136">
                  <c:v>-125.56937393329892</c:v>
                </c:pt>
                <c:pt idx="137">
                  <c:v>-125.76369047916812</c:v>
                </c:pt>
                <c:pt idx="138">
                  <c:v>-125.95976981662523</c:v>
                </c:pt>
                <c:pt idx="139">
                  <c:v>-126.15757978887255</c:v>
                </c:pt>
                <c:pt idx="140">
                  <c:v>-126.35708924515009</c:v>
                </c:pt>
                <c:pt idx="141">
                  <c:v>-126.55826799274952</c:v>
                </c:pt>
                <c:pt idx="142">
                  <c:v>-126.76108675135761</c:v>
                </c:pt>
                <c:pt idx="143">
                  <c:v>-126.96551710959733</c:v>
                </c:pt>
                <c:pt idx="144">
                  <c:v>-127.1715314836446</c:v>
                </c:pt>
                <c:pt idx="145">
                  <c:v>-127.37910307780511</c:v>
                </c:pt>
                <c:pt idx="146">
                  <c:v>-127.58820584694462</c:v>
                </c:pt>
                <c:pt idx="147">
                  <c:v>-127.79881446067071</c:v>
                </c:pt>
                <c:pt idx="148">
                  <c:v>-128.01090426917318</c:v>
                </c:pt>
                <c:pt idx="149">
                  <c:v>-128.22445127063361</c:v>
                </c:pt>
                <c:pt idx="150">
                  <c:v>-128.43943208012161</c:v>
                </c:pt>
                <c:pt idx="151">
                  <c:v>-128.65582389989999</c:v>
                </c:pt>
                <c:pt idx="152">
                  <c:v>-128.87360449106575</c:v>
                </c:pt>
                <c:pt idx="153">
                  <c:v>-129.09275214645842</c:v>
                </c:pt>
                <c:pt idx="154">
                  <c:v>-129.31324566477147</c:v>
                </c:pt>
                <c:pt idx="155">
                  <c:v>-129.53506432580616</c:v>
                </c:pt>
                <c:pt idx="156">
                  <c:v>-129.75818786681148</c:v>
                </c:pt>
                <c:pt idx="157">
                  <c:v>-129.98259645985593</c:v>
                </c:pt>
                <c:pt idx="158">
                  <c:v>-130.20827069018151</c:v>
                </c:pt>
                <c:pt idx="159">
                  <c:v>-130.43519153549258</c:v>
                </c:pt>
                <c:pt idx="160">
                  <c:v>-130.6633403461349</c:v>
                </c:pt>
                <c:pt idx="161">
                  <c:v>-130.89269882612294</c:v>
                </c:pt>
                <c:pt idx="162">
                  <c:v>-131.12324901497595</c:v>
                </c:pt>
                <c:pt idx="163">
                  <c:v>-131.35497327032587</c:v>
                </c:pt>
                <c:pt idx="164">
                  <c:v>-131.58785425126169</c:v>
                </c:pt>
                <c:pt idx="165">
                  <c:v>-131.82187490237737</c:v>
                </c:pt>
                <c:pt idx="166">
                  <c:v>-132.05701843849201</c:v>
                </c:pt>
                <c:pt idx="167">
                  <c:v>-132.29326833001312</c:v>
                </c:pt>
                <c:pt idx="168">
                  <c:v>-132.53060828891469</c:v>
                </c:pt>
                <c:pt idx="169">
                  <c:v>-132.76902225530466</c:v>
                </c:pt>
                <c:pt idx="170">
                  <c:v>-133.00849438455609</c:v>
                </c:pt>
                <c:pt idx="171">
                  <c:v>-133.24900903497937</c:v>
                </c:pt>
                <c:pt idx="172">
                  <c:v>-133.49055075601314</c:v>
                </c:pt>
                <c:pt idx="173">
                  <c:v>-133.73310427691251</c:v>
                </c:pt>
                <c:pt idx="174">
                  <c:v>-133.97665449591608</c:v>
                </c:pt>
                <c:pt idx="175">
                  <c:v>-134.22118646987133</c:v>
                </c:pt>
                <c:pt idx="176">
                  <c:v>-134.46668540430238</c:v>
                </c:pt>
                <c:pt idx="177">
                  <c:v>-134.71313664390209</c:v>
                </c:pt>
                <c:pt idx="178">
                  <c:v>-134.96052566343309</c:v>
                </c:pt>
                <c:pt idx="179">
                  <c:v>-135.20883805902318</c:v>
                </c:pt>
                <c:pt idx="180">
                  <c:v>-135.45805953983998</c:v>
                </c:pt>
                <c:pt idx="181">
                  <c:v>-135.70817592013162</c:v>
                </c:pt>
                <c:pt idx="182">
                  <c:v>-135.95917311162114</c:v>
                </c:pt>
                <c:pt idx="183">
                  <c:v>-136.21103711624153</c:v>
                </c:pt>
                <c:pt idx="184">
                  <c:v>-136.46375401920051</c:v>
                </c:pt>
                <c:pt idx="185">
                  <c:v>-136.71730998236413</c:v>
                </c:pt>
                <c:pt idx="186">
                  <c:v>-136.97169123794782</c:v>
                </c:pt>
                <c:pt idx="187">
                  <c:v>-137.22688408250585</c:v>
                </c:pt>
                <c:pt idx="188">
                  <c:v>-137.48287487120979</c:v>
                </c:pt>
                <c:pt idx="189">
                  <c:v>-137.73965001240603</c:v>
                </c:pt>
                <c:pt idx="190">
                  <c:v>-137.99719596244464</c:v>
                </c:pt>
                <c:pt idx="191">
                  <c:v>-138.25549922077076</c:v>
                </c:pt>
                <c:pt idx="192">
                  <c:v>-138.51454632527143</c:v>
                </c:pt>
                <c:pt idx="193">
                  <c:v>-138.77432384786923</c:v>
                </c:pt>
                <c:pt idx="194">
                  <c:v>-139.03481839035692</c:v>
                </c:pt>
                <c:pt idx="195">
                  <c:v>-139.29601658046468</c:v>
                </c:pt>
                <c:pt idx="196">
                  <c:v>-139.55790506815529</c:v>
                </c:pt>
                <c:pt idx="197">
                  <c:v>-139.82047052213852</c:v>
                </c:pt>
                <c:pt idx="198">
                  <c:v>-140.08369962660115</c:v>
                </c:pt>
                <c:pt idx="199">
                  <c:v>-140.34757907814503</c:v>
                </c:pt>
                <c:pt idx="200">
                  <c:v>-140.61209558292828</c:v>
                </c:pt>
                <c:pt idx="201">
                  <c:v>-140.87723585400434</c:v>
                </c:pt>
                <c:pt idx="202">
                  <c:v>-141.14298660885279</c:v>
                </c:pt>
                <c:pt idx="203">
                  <c:v>-141.40933456709865</c:v>
                </c:pt>
                <c:pt idx="204">
                  <c:v>-141.67626644841283</c:v>
                </c:pt>
                <c:pt idx="205">
                  <c:v>-141.94376897059144</c:v>
                </c:pt>
                <c:pt idx="206">
                  <c:v>-142.21182884780774</c:v>
                </c:pt>
                <c:pt idx="207">
                  <c:v>-142.48043278903302</c:v>
                </c:pt>
                <c:pt idx="208">
                  <c:v>-142.74956749662161</c:v>
                </c:pt>
                <c:pt idx="209">
                  <c:v>-143.01921966505648</c:v>
                </c:pt>
                <c:pt idx="210">
                  <c:v>-143.28937597985049</c:v>
                </c:pt>
                <c:pt idx="211">
                  <c:v>-143.56002311660023</c:v>
                </c:pt>
                <c:pt idx="212">
                  <c:v>-143.83114774018725</c:v>
                </c:pt>
                <c:pt idx="213">
                  <c:v>-144.10273650412424</c:v>
                </c:pt>
                <c:pt idx="214">
                  <c:v>-144.37477605004131</c:v>
                </c:pt>
                <c:pt idx="215">
                  <c:v>-144.64725300730925</c:v>
                </c:pt>
                <c:pt idx="216">
                  <c:v>-144.92015399279586</c:v>
                </c:pt>
                <c:pt idx="217">
                  <c:v>-145.19346561075179</c:v>
                </c:pt>
                <c:pt idx="218">
                  <c:v>-145.46717445282246</c:v>
                </c:pt>
                <c:pt idx="219">
                  <c:v>-145.74126709818262</c:v>
                </c:pt>
                <c:pt idx="220">
                  <c:v>-146.01573011378977</c:v>
                </c:pt>
                <c:pt idx="221">
                  <c:v>-146.29055005475334</c:v>
                </c:pt>
                <c:pt idx="222">
                  <c:v>-146.56571346481633</c:v>
                </c:pt>
                <c:pt idx="223">
                  <c:v>-146.84120687694565</c:v>
                </c:pt>
                <c:pt idx="224">
                  <c:v>-147.11701681402826</c:v>
                </c:pt>
                <c:pt idx="225">
                  <c:v>-147.39312978966976</c:v>
                </c:pt>
                <c:pt idx="226">
                  <c:v>-150.16795509752296</c:v>
                </c:pt>
                <c:pt idx="227">
                  <c:v>-152.95822611145451</c:v>
                </c:pt>
                <c:pt idx="228">
                  <c:v>-155.75052126109739</c:v>
                </c:pt>
                <c:pt idx="229">
                  <c:v>-158.53170160500488</c:v>
                </c:pt>
                <c:pt idx="230">
                  <c:v>-161.28914387456646</c:v>
                </c:pt>
                <c:pt idx="231">
                  <c:v>-164.0109777463322</c:v>
                </c:pt>
                <c:pt idx="232">
                  <c:v>-166.68630375415722</c:v>
                </c:pt>
                <c:pt idx="233">
                  <c:v>-169.3053735414488</c:v>
                </c:pt>
                <c:pt idx="234">
                  <c:v>-171.85972040798956</c:v>
                </c:pt>
                <c:pt idx="235">
                  <c:v>-174.3422345795652</c:v>
                </c:pt>
                <c:pt idx="236">
                  <c:v>-176.74718354778364</c:v>
                </c:pt>
                <c:pt idx="237">
                  <c:v>-179.07018258220651</c:v>
                </c:pt>
                <c:pt idx="238">
                  <c:v>-181.30812376911598</c:v>
                </c:pt>
                <c:pt idx="239">
                  <c:v>-183.45907363016568</c:v>
                </c:pt>
                <c:pt idx="240">
                  <c:v>-185.52214970148066</c:v>
                </c:pt>
                <c:pt idx="241">
                  <c:v>-187.49738573265279</c:v>
                </c:pt>
                <c:pt idx="242">
                  <c:v>-189.38559376684179</c:v>
                </c:pt>
                <c:pt idx="243">
                  <c:v>-191.18822963407823</c:v>
                </c:pt>
                <c:pt idx="244">
                  <c:v>-192.90726660696305</c:v>
                </c:pt>
                <c:pt idx="245">
                  <c:v>-194.54508032297727</c:v>
                </c:pt>
                <c:pt idx="246">
                  <c:v>-196.10434668079503</c:v>
                </c:pt>
                <c:pt idx="247">
                  <c:v>-197.58795331357209</c:v>
                </c:pt>
                <c:pt idx="248">
                  <c:v>-198.99892442770931</c:v>
                </c:pt>
                <c:pt idx="249">
                  <c:v>-200.34035824026475</c:v>
                </c:pt>
                <c:pt idx="250">
                  <c:v>-201.61537590751914</c:v>
                </c:pt>
                <c:pt idx="251">
                  <c:v>-202.82708066341797</c:v>
                </c:pt>
                <c:pt idx="252">
                  <c:v>-203.97852583503845</c:v>
                </c:pt>
                <c:pt idx="253">
                  <c:v>-205.07269043461775</c:v>
                </c:pt>
                <c:pt idx="254">
                  <c:v>-206.11246111332986</c:v>
                </c:pt>
                <c:pt idx="255">
                  <c:v>-207.1006193775998</c:v>
                </c:pt>
                <c:pt idx="256">
                  <c:v>-208.03983309747085</c:v>
                </c:pt>
                <c:pt idx="257">
                  <c:v>-208.93265146687833</c:v>
                </c:pt>
                <c:pt idx="258">
                  <c:v>-209.78150270026381</c:v>
                </c:pt>
                <c:pt idx="259">
                  <c:v>-210.5886938644704</c:v>
                </c:pt>
                <c:pt idx="260">
                  <c:v>-211.3564123471582</c:v>
                </c:pt>
                <c:pt idx="261">
                  <c:v>-212.08672855241613</c:v>
                </c:pt>
                <c:pt idx="262">
                  <c:v>-212.78159949110008</c:v>
                </c:pt>
                <c:pt idx="263">
                  <c:v>-213.44287299856211</c:v>
                </c:pt>
                <c:pt idx="264">
                  <c:v>-214.07229236698223</c:v>
                </c:pt>
                <c:pt idx="265">
                  <c:v>-214.67150122474763</c:v>
                </c:pt>
                <c:pt idx="266">
                  <c:v>-215.24204853249421</c:v>
                </c:pt>
                <c:pt idx="267">
                  <c:v>-215.78539359572761</c:v>
                </c:pt>
                <c:pt idx="268">
                  <c:v>-216.30291101845566</c:v>
                </c:pt>
                <c:pt idx="269">
                  <c:v>-216.79589554195368</c:v>
                </c:pt>
                <c:pt idx="270">
                  <c:v>-217.26556672847929</c:v>
                </c:pt>
                <c:pt idx="271">
                  <c:v>-217.71307346217162</c:v>
                </c:pt>
                <c:pt idx="272">
                  <c:v>-218.13949824911094</c:v>
                </c:pt>
                <c:pt idx="273">
                  <c:v>-218.54586130608618</c:v>
                </c:pt>
                <c:pt idx="274">
                  <c:v>-218.93312443344001</c:v>
                </c:pt>
                <c:pt idx="275">
                  <c:v>-219.30219467177616</c:v>
                </c:pt>
                <c:pt idx="276">
                  <c:v>-219.65392774561212</c:v>
                </c:pt>
                <c:pt idx="277">
                  <c:v>-219.98913129946411</c:v>
                </c:pt>
                <c:pt idx="278">
                  <c:v>-220.30856793355954</c:v>
                </c:pt>
                <c:pt idx="279">
                  <c:v>-220.6129580475274</c:v>
                </c:pt>
                <c:pt idx="280">
                  <c:v>-220.90298250114631</c:v>
                </c:pt>
                <c:pt idx="281">
                  <c:v>-221.17928510163006</c:v>
                </c:pt>
                <c:pt idx="282">
                  <c:v>-221.44247492708175</c:v>
                </c:pt>
                <c:pt idx="283">
                  <c:v>-221.69312849570662</c:v>
                </c:pt>
                <c:pt idx="284">
                  <c:v>-221.93179179019876</c:v>
                </c:pt>
                <c:pt idx="285">
                  <c:v>-222.15898214643684</c:v>
                </c:pt>
                <c:pt idx="286">
                  <c:v>-222.3751900152773</c:v>
                </c:pt>
                <c:pt idx="287">
                  <c:v>-222.58088060583984</c:v>
                </c:pt>
                <c:pt idx="288">
                  <c:v>-222.77649541825781</c:v>
                </c:pt>
                <c:pt idx="289">
                  <c:v>-222.96245367343118</c:v>
                </c:pt>
                <c:pt idx="290">
                  <c:v>-223.13915364687975</c:v>
                </c:pt>
                <c:pt idx="291">
                  <c:v>-223.30697391336159</c:v>
                </c:pt>
                <c:pt idx="292">
                  <c:v>-223.4662745084961</c:v>
                </c:pt>
                <c:pt idx="293">
                  <c:v>-223.61739801322233</c:v>
                </c:pt>
                <c:pt idx="294">
                  <c:v>-223.76067056653014</c:v>
                </c:pt>
                <c:pt idx="295">
                  <c:v>-223.89640281152847</c:v>
                </c:pt>
                <c:pt idx="296">
                  <c:v>-224.02489077956099</c:v>
                </c:pt>
                <c:pt idx="297">
                  <c:v>-224.14641671674616</c:v>
                </c:pt>
                <c:pt idx="298">
                  <c:v>-224.26124985700542</c:v>
                </c:pt>
                <c:pt idx="299">
                  <c:v>-224.3696471453508</c:v>
                </c:pt>
                <c:pt idx="300">
                  <c:v>-224.47185391492818</c:v>
                </c:pt>
                <c:pt idx="301">
                  <c:v>-224.56810452105825</c:v>
                </c:pt>
                <c:pt idx="302">
                  <c:v>-224.65862293528016</c:v>
                </c:pt>
                <c:pt idx="303">
                  <c:v>-224.74362330218122</c:v>
                </c:pt>
                <c:pt idx="304">
                  <c:v>-224.82331046159217</c:v>
                </c:pt>
                <c:pt idx="305">
                  <c:v>-224.8978804385379</c:v>
                </c:pt>
                <c:pt idx="306">
                  <c:v>-224.96752090315795</c:v>
                </c:pt>
                <c:pt idx="307">
                  <c:v>-225.03241160264747</c:v>
                </c:pt>
                <c:pt idx="308">
                  <c:v>-225.09272476712107</c:v>
                </c:pt>
                <c:pt idx="309">
                  <c:v>-225.14862549116077</c:v>
                </c:pt>
                <c:pt idx="310">
                  <c:v>-225.20027209268181</c:v>
                </c:pt>
                <c:pt idx="311">
                  <c:v>-225.24781645063155</c:v>
                </c:pt>
                <c:pt idx="312">
                  <c:v>-225.29140432292598</c:v>
                </c:pt>
                <c:pt idx="313">
                  <c:v>-225.33117564592735</c:v>
                </c:pt>
                <c:pt idx="314">
                  <c:v>-225.3672648166737</c:v>
                </c:pt>
                <c:pt idx="315">
                  <c:v>-225.39980095898201</c:v>
                </c:pt>
                <c:pt idx="316">
                  <c:v>-225.42890817446974</c:v>
                </c:pt>
                <c:pt idx="317">
                  <c:v>-225.4547057794627</c:v>
                </c:pt>
                <c:pt idx="318">
                  <c:v>-225.4773085286908</c:v>
                </c:pt>
                <c:pt idx="319">
                  <c:v>-225.49682682660907</c:v>
                </c:pt>
                <c:pt idx="320">
                  <c:v>-225.51336692712295</c:v>
                </c:pt>
                <c:pt idx="321">
                  <c:v>-225.52703112244296</c:v>
                </c:pt>
                <c:pt idx="322">
                  <c:v>-225.53791792174377</c:v>
                </c:pt>
                <c:pt idx="323">
                  <c:v>-225.54612222025585</c:v>
                </c:pt>
                <c:pt idx="324">
                  <c:v>-225.55173545937583</c:v>
                </c:pt>
                <c:pt idx="325">
                  <c:v>-225.55484577834156</c:v>
                </c:pt>
                <c:pt idx="326">
                  <c:v>-225.55553815798018</c:v>
                </c:pt>
                <c:pt idx="327">
                  <c:v>-225.55389455700549</c:v>
                </c:pt>
                <c:pt idx="328">
                  <c:v>-225.54999404130652</c:v>
                </c:pt>
                <c:pt idx="329">
                  <c:v>-225.54391290664256</c:v>
                </c:pt>
                <c:pt idx="330">
                  <c:v>-225.53572479513033</c:v>
                </c:pt>
                <c:pt idx="331">
                  <c:v>-225.52550080588557</c:v>
                </c:pt>
                <c:pt idx="332">
                  <c:v>-225.51330960015613</c:v>
                </c:pt>
                <c:pt idx="333">
                  <c:v>-225.4992175012637</c:v>
                </c:pt>
                <c:pt idx="334">
                  <c:v>-225.48328858964902</c:v>
                </c:pt>
                <c:pt idx="335">
                  <c:v>-225.4655847932984</c:v>
                </c:pt>
                <c:pt idx="336">
                  <c:v>-225.44616597381008</c:v>
                </c:pt>
                <c:pt idx="337">
                  <c:v>-225.42509000834471</c:v>
                </c:pt>
                <c:pt idx="338">
                  <c:v>-225.40241286768639</c:v>
                </c:pt>
                <c:pt idx="339">
                  <c:v>-225.37818869062968</c:v>
                </c:pt>
                <c:pt idx="340">
                  <c:v>-225.3524698548915</c:v>
                </c:pt>
                <c:pt idx="341">
                  <c:v>-225.32530704473729</c:v>
                </c:pt>
                <c:pt idx="342">
                  <c:v>-225.29674931549795</c:v>
                </c:pt>
                <c:pt idx="343">
                  <c:v>-225.26684415514316</c:v>
                </c:pt>
                <c:pt idx="344">
                  <c:v>-225.23563754306801</c:v>
                </c:pt>
                <c:pt idx="345">
                  <c:v>-225.20317400623881</c:v>
                </c:pt>
                <c:pt idx="346">
                  <c:v>-225.16949667283674</c:v>
                </c:pt>
                <c:pt idx="347">
                  <c:v>-225.13464732352924</c:v>
                </c:pt>
                <c:pt idx="348">
                  <c:v>-225.0986664404908</c:v>
                </c:pt>
                <c:pt idx="349">
                  <c:v>-225.06159325428933</c:v>
                </c:pt>
                <c:pt idx="350">
                  <c:v>-225.02346578874554</c:v>
                </c:pt>
                <c:pt idx="351">
                  <c:v>-224.98432090386845</c:v>
                </c:pt>
                <c:pt idx="352">
                  <c:v>-224.94419433696319</c:v>
                </c:pt>
                <c:pt idx="353">
                  <c:v>-224.90312074200153</c:v>
                </c:pt>
                <c:pt idx="354">
                  <c:v>-224.86113372734201</c:v>
                </c:pt>
                <c:pt idx="355">
                  <c:v>-224.81826589187972</c:v>
                </c:pt>
                <c:pt idx="356">
                  <c:v>-224.77454885970283</c:v>
                </c:pt>
                <c:pt idx="357">
                  <c:v>-224.73001331332773</c:v>
                </c:pt>
                <c:pt idx="358">
                  <c:v>-224.68468902558175</c:v>
                </c:pt>
                <c:pt idx="359">
                  <c:v>-224.63860489019692</c:v>
                </c:pt>
                <c:pt idx="360">
                  <c:v>-224.59178895117708</c:v>
                </c:pt>
                <c:pt idx="361">
                  <c:v>-224.5442684309954</c:v>
                </c:pt>
                <c:pt idx="362">
                  <c:v>-224.49606975767705</c:v>
                </c:pt>
                <c:pt idx="363">
                  <c:v>-224.44721859081875</c:v>
                </c:pt>
                <c:pt idx="364">
                  <c:v>-224.39773984659482</c:v>
                </c:pt>
                <c:pt idx="365">
                  <c:v>-224.34765772179514</c:v>
                </c:pt>
                <c:pt idx="366">
                  <c:v>-224.29699571694019</c:v>
                </c:pt>
                <c:pt idx="367">
                  <c:v>-224.24577665851371</c:v>
                </c:pt>
                <c:pt idx="368">
                  <c:v>-224.19402272035387</c:v>
                </c:pt>
                <c:pt idx="369">
                  <c:v>-224.1417554442391</c:v>
                </c:pt>
                <c:pt idx="370">
                  <c:v>-224.08899575970585</c:v>
                </c:pt>
                <c:pt idx="371">
                  <c:v>-224.03576400313</c:v>
                </c:pt>
                <c:pt idx="372">
                  <c:v>-223.98207993610643</c:v>
                </c:pt>
                <c:pt idx="373">
                  <c:v>-223.92796276315528</c:v>
                </c:pt>
                <c:pt idx="374">
                  <c:v>-223.8734311487851</c:v>
                </c:pt>
                <c:pt idx="375">
                  <c:v>-223.81850323393994</c:v>
                </c:pt>
                <c:pt idx="376">
                  <c:v>-223.76319665185659</c:v>
                </c:pt>
                <c:pt idx="377">
                  <c:v>-223.70752854335731</c:v>
                </c:pt>
                <c:pt idx="378">
                  <c:v>-223.65151557160124</c:v>
                </c:pt>
                <c:pt idx="379">
                  <c:v>-223.59517393631739</c:v>
                </c:pt>
                <c:pt idx="380">
                  <c:v>-223.53851938754076</c:v>
                </c:pt>
                <c:pt idx="381">
                  <c:v>-223.48156723887158</c:v>
                </c:pt>
                <c:pt idx="382">
                  <c:v>-223.42433238027803</c:v>
                </c:pt>
                <c:pt idx="383">
                  <c:v>-223.36682929045978</c:v>
                </c:pt>
                <c:pt idx="384">
                  <c:v>-223.30907204879179</c:v>
                </c:pt>
                <c:pt idx="385">
                  <c:v>-223.25107434686313</c:v>
                </c:pt>
                <c:pt idx="386">
                  <c:v>-223.19284949962901</c:v>
                </c:pt>
                <c:pt idx="387">
                  <c:v>-223.13441045618978</c:v>
                </c:pt>
                <c:pt idx="388">
                  <c:v>-223.07576981021228</c:v>
                </c:pt>
                <c:pt idx="389">
                  <c:v>-223.0169398100079</c:v>
                </c:pt>
                <c:pt idx="390">
                  <c:v>-222.95793236827981</c:v>
                </c:pt>
                <c:pt idx="391">
                  <c:v>-222.89875907155266</c:v>
                </c:pt>
                <c:pt idx="392">
                  <c:v>-222.83943118929687</c:v>
                </c:pt>
                <c:pt idx="393">
                  <c:v>-222.77995968275951</c:v>
                </c:pt>
                <c:pt idx="394">
                  <c:v>-222.72035521351168</c:v>
                </c:pt>
                <c:pt idx="395">
                  <c:v>-222.66062815172492</c:v>
                </c:pt>
                <c:pt idx="396">
                  <c:v>-222.60078858418521</c:v>
                </c:pt>
                <c:pt idx="397">
                  <c:v>-222.54084632205476</c:v>
                </c:pt>
                <c:pt idx="398">
                  <c:v>-222.48081090839159</c:v>
                </c:pt>
                <c:pt idx="399">
                  <c:v>-222.42069162543513</c:v>
                </c:pt>
                <c:pt idx="400">
                  <c:v>-222.36049750166603</c:v>
                </c:pt>
                <c:pt idx="401">
                  <c:v>-222.30023731864947</c:v>
                </c:pt>
                <c:pt idx="402">
                  <c:v>-222.23991961766913</c:v>
                </c:pt>
                <c:pt idx="403">
                  <c:v>-222.17955270615903</c:v>
                </c:pt>
                <c:pt idx="404">
                  <c:v>-222.11914466394106</c:v>
                </c:pt>
                <c:pt idx="405">
                  <c:v>-222.05870334927494</c:v>
                </c:pt>
                <c:pt idx="406">
                  <c:v>-221.9982364047267</c:v>
                </c:pt>
                <c:pt idx="407">
                  <c:v>-221.93775126286315</c:v>
                </c:pt>
                <c:pt idx="408">
                  <c:v>-221.87725515177681</c:v>
                </c:pt>
                <c:pt idx="409">
                  <c:v>-221.8167551004488</c:v>
                </c:pt>
                <c:pt idx="410">
                  <c:v>-221.75625794395421</c:v>
                </c:pt>
                <c:pt idx="411">
                  <c:v>-221.69577032851541</c:v>
                </c:pt>
                <c:pt idx="412">
                  <c:v>-221.63529871640941</c:v>
                </c:pt>
                <c:pt idx="413">
                  <c:v>-221.5748493907326</c:v>
                </c:pt>
                <c:pt idx="414">
                  <c:v>-221.51442846002936</c:v>
                </c:pt>
                <c:pt idx="415">
                  <c:v>-221.45404186278793</c:v>
                </c:pt>
                <c:pt idx="416">
                  <c:v>-221.39369537180804</c:v>
                </c:pt>
                <c:pt idx="417">
                  <c:v>-221.33339459844566</c:v>
                </c:pt>
                <c:pt idx="418">
                  <c:v>-221.27314499673716</c:v>
                </c:pt>
                <c:pt idx="419">
                  <c:v>-221.21295186740838</c:v>
                </c:pt>
                <c:pt idx="420">
                  <c:v>-221.15282036177121</c:v>
                </c:pt>
                <c:pt idx="421">
                  <c:v>-221.09275548551221</c:v>
                </c:pt>
                <c:pt idx="422">
                  <c:v>-221.03276210237618</c:v>
                </c:pt>
                <c:pt idx="423">
                  <c:v>-220.97284493774816</c:v>
                </c:pt>
                <c:pt idx="424">
                  <c:v>-220.91300858213711</c:v>
                </c:pt>
                <c:pt idx="425">
                  <c:v>-220.85325749456453</c:v>
                </c:pt>
                <c:pt idx="426">
                  <c:v>-220.79359600586091</c:v>
                </c:pt>
                <c:pt idx="427">
                  <c:v>-220.73402832187242</c:v>
                </c:pt>
                <c:pt idx="428">
                  <c:v>-220.67455852658176</c:v>
                </c:pt>
                <c:pt idx="429">
                  <c:v>-220.61519058514457</c:v>
                </c:pt>
                <c:pt idx="430">
                  <c:v>-220.55592834684506</c:v>
                </c:pt>
                <c:pt idx="431">
                  <c:v>-220.49677554797211</c:v>
                </c:pt>
                <c:pt idx="432">
                  <c:v>-220.43773581462014</c:v>
                </c:pt>
                <c:pt idx="433">
                  <c:v>-220.37881266541467</c:v>
                </c:pt>
                <c:pt idx="434">
                  <c:v>-220.32000951416708</c:v>
                </c:pt>
                <c:pt idx="435">
                  <c:v>-220.26132967245891</c:v>
                </c:pt>
                <c:pt idx="436">
                  <c:v>-220.20277635215925</c:v>
                </c:pt>
                <c:pt idx="437">
                  <c:v>-220.14435266787595</c:v>
                </c:pt>
                <c:pt idx="438">
                  <c:v>-220.08606163934368</c:v>
                </c:pt>
                <c:pt idx="439">
                  <c:v>-220.02790619374991</c:v>
                </c:pt>
                <c:pt idx="440">
                  <c:v>-219.96988916800103</c:v>
                </c:pt>
                <c:pt idx="441">
                  <c:v>-219.9120133109304</c:v>
                </c:pt>
                <c:pt idx="442">
                  <c:v>-219.85428128544964</c:v>
                </c:pt>
                <c:pt idx="443">
                  <c:v>-219.79669567064516</c:v>
                </c:pt>
                <c:pt idx="444">
                  <c:v>-219.7392589638215</c:v>
                </c:pt>
                <c:pt idx="445">
                  <c:v>-219.68197358249256</c:v>
                </c:pt>
                <c:pt idx="446">
                  <c:v>-219.62484186632301</c:v>
                </c:pt>
                <c:pt idx="447">
                  <c:v>-219.56786607902035</c:v>
                </c:pt>
                <c:pt idx="448">
                  <c:v>-219.51104841017963</c:v>
                </c:pt>
                <c:pt idx="449">
                  <c:v>-219.45439097708223</c:v>
                </c:pt>
                <c:pt idx="450">
                  <c:v>-219.39789582644954</c:v>
                </c:pt>
                <c:pt idx="451">
                  <c:v>-219.34156493615288</c:v>
                </c:pt>
                <c:pt idx="452">
                  <c:v>-219.28540021688138</c:v>
                </c:pt>
                <c:pt idx="453">
                  <c:v>-219.22940351376835</c:v>
                </c:pt>
                <c:pt idx="454">
                  <c:v>-219.17357660797768</c:v>
                </c:pt>
                <c:pt idx="455">
                  <c:v>-219.11792121825104</c:v>
                </c:pt>
                <c:pt idx="456">
                  <c:v>-219.06243900241748</c:v>
                </c:pt>
                <c:pt idx="457">
                  <c:v>-219.00713155886572</c:v>
                </c:pt>
                <c:pt idx="458">
                  <c:v>-218.95200042798078</c:v>
                </c:pt>
                <c:pt idx="459">
                  <c:v>-218.8970470935455</c:v>
                </c:pt>
                <c:pt idx="460">
                  <c:v>-218.84227298410838</c:v>
                </c:pt>
                <c:pt idx="461">
                  <c:v>-218.78767947431788</c:v>
                </c:pt>
                <c:pt idx="462">
                  <c:v>-218.73326788622478</c:v>
                </c:pt>
                <c:pt idx="463">
                  <c:v>-218.67903949055287</c:v>
                </c:pt>
                <c:pt idx="464">
                  <c:v>-218.62499550793981</c:v>
                </c:pt>
                <c:pt idx="465">
                  <c:v>-218.5711371101473</c:v>
                </c:pt>
                <c:pt idx="466">
                  <c:v>-218.51746542124297</c:v>
                </c:pt>
                <c:pt idx="467">
                  <c:v>-218.463981518754</c:v>
                </c:pt>
                <c:pt idx="468">
                  <c:v>-218.41068643479281</c:v>
                </c:pt>
                <c:pt idx="469">
                  <c:v>-218.3575811571566</c:v>
                </c:pt>
                <c:pt idx="470">
                  <c:v>-218.3046666304005</c:v>
                </c:pt>
                <c:pt idx="471">
                  <c:v>-218.2519437568854</c:v>
                </c:pt>
                <c:pt idx="472">
                  <c:v>-218.19941339780104</c:v>
                </c:pt>
                <c:pt idx="473">
                  <c:v>-218.14707637416478</c:v>
                </c:pt>
                <c:pt idx="474">
                  <c:v>-218.09493346779752</c:v>
                </c:pt>
                <c:pt idx="475">
                  <c:v>-218.0429854222759</c:v>
                </c:pt>
                <c:pt idx="476">
                  <c:v>-217.99123294386266</c:v>
                </c:pt>
                <c:pt idx="477">
                  <c:v>-217.93967670241531</c:v>
                </c:pt>
                <c:pt idx="478">
                  <c:v>-217.88831733227326</c:v>
                </c:pt>
                <c:pt idx="479">
                  <c:v>-217.83715543312456</c:v>
                </c:pt>
                <c:pt idx="480">
                  <c:v>-217.78619157085234</c:v>
                </c:pt>
                <c:pt idx="481">
                  <c:v>-217.73542627836159</c:v>
                </c:pt>
                <c:pt idx="482">
                  <c:v>-217.68486005638687</c:v>
                </c:pt>
                <c:pt idx="483">
                  <c:v>-217.63449337428133</c:v>
                </c:pt>
                <c:pt idx="484">
                  <c:v>-217.58432667078716</c:v>
                </c:pt>
                <c:pt idx="485">
                  <c:v>-217.5343603547889</c:v>
                </c:pt>
                <c:pt idx="486">
                  <c:v>-217.48459480604865</c:v>
                </c:pt>
                <c:pt idx="487">
                  <c:v>-217.43503037592495</c:v>
                </c:pt>
                <c:pt idx="488">
                  <c:v>-217.38566738807498</c:v>
                </c:pt>
                <c:pt idx="489">
                  <c:v>-217.3365061391404</c:v>
                </c:pt>
                <c:pt idx="490">
                  <c:v>-217.28754689941778</c:v>
                </c:pt>
                <c:pt idx="491">
                  <c:v>-217.2387899135135</c:v>
                </c:pt>
                <c:pt idx="492">
                  <c:v>-217.19023540098391</c:v>
                </c:pt>
                <c:pt idx="493">
                  <c:v>-217.14188355696061</c:v>
                </c:pt>
                <c:pt idx="494">
                  <c:v>-217.09373455276148</c:v>
                </c:pt>
                <c:pt idx="495">
                  <c:v>-217.04578853648803</c:v>
                </c:pt>
                <c:pt idx="496">
                  <c:v>-216.99804563360905</c:v>
                </c:pt>
                <c:pt idx="497">
                  <c:v>-216.9505059475309</c:v>
                </c:pt>
                <c:pt idx="498">
                  <c:v>-216.90316956015491</c:v>
                </c:pt>
                <c:pt idx="499">
                  <c:v>-216.85603653242217</c:v>
                </c:pt>
                <c:pt idx="500">
                  <c:v>-216.80910690484598</c:v>
                </c:pt>
                <c:pt idx="501">
                  <c:v>-216.76238069803222</c:v>
                </c:pt>
                <c:pt idx="502">
                  <c:v>-216.71585791318788</c:v>
                </c:pt>
                <c:pt idx="503">
                  <c:v>-216.66953853261822</c:v>
                </c:pt>
                <c:pt idx="504">
                  <c:v>-216.62342252021273</c:v>
                </c:pt>
                <c:pt idx="505">
                  <c:v>-216.57750982191993</c:v>
                </c:pt>
                <c:pt idx="506">
                  <c:v>-216.53180036621148</c:v>
                </c:pt>
                <c:pt idx="507">
                  <c:v>-216.48629406453634</c:v>
                </c:pt>
                <c:pt idx="508">
                  <c:v>-216.44099081176387</c:v>
                </c:pt>
                <c:pt idx="509">
                  <c:v>-216.39589048661756</c:v>
                </c:pt>
                <c:pt idx="510">
                  <c:v>-216.35099295209898</c:v>
                </c:pt>
                <c:pt idx="511">
                  <c:v>-216.30629805590166</c:v>
                </c:pt>
                <c:pt idx="512">
                  <c:v>-216.26180563081664</c:v>
                </c:pt>
                <c:pt idx="513">
                  <c:v>-216.21751549512777</c:v>
                </c:pt>
                <c:pt idx="514">
                  <c:v>-216.17342745299916</c:v>
                </c:pt>
                <c:pt idx="515">
                  <c:v>-216.12954129485317</c:v>
                </c:pt>
                <c:pt idx="516">
                  <c:v>-216.08585679774052</c:v>
                </c:pt>
                <c:pt idx="517">
                  <c:v>-216.04237372570168</c:v>
                </c:pt>
                <c:pt idx="518">
                  <c:v>-215.99909183012031</c:v>
                </c:pt>
                <c:pt idx="519">
                  <c:v>-215.95601085006885</c:v>
                </c:pt>
                <c:pt idx="520">
                  <c:v>-215.91313051264621</c:v>
                </c:pt>
                <c:pt idx="521">
                  <c:v>-215.87045053330817</c:v>
                </c:pt>
                <c:pt idx="522">
                  <c:v>-215.8279706161901</c:v>
                </c:pt>
                <c:pt idx="523">
                  <c:v>-215.78569045442248</c:v>
                </c:pt>
                <c:pt idx="524">
                  <c:v>-215.7436097304396</c:v>
                </c:pt>
                <c:pt idx="525">
                  <c:v>-215.70172811628112</c:v>
                </c:pt>
                <c:pt idx="526">
                  <c:v>-215.66004527388705</c:v>
                </c:pt>
                <c:pt idx="527">
                  <c:v>-215.61856085538577</c:v>
                </c:pt>
                <c:pt idx="528">
                  <c:v>-215.57727450337626</c:v>
                </c:pt>
                <c:pt idx="529">
                  <c:v>-215.5361858512033</c:v>
                </c:pt>
                <c:pt idx="530">
                  <c:v>-215.49529452322693</c:v>
                </c:pt>
                <c:pt idx="531">
                  <c:v>-215.45460013508597</c:v>
                </c:pt>
                <c:pt idx="532">
                  <c:v>-215.41410229395507</c:v>
                </c:pt>
                <c:pt idx="533">
                  <c:v>-215.37380059879666</c:v>
                </c:pt>
                <c:pt idx="534">
                  <c:v>-215.33369464060709</c:v>
                </c:pt>
                <c:pt idx="535">
                  <c:v>-215.29378400265662</c:v>
                </c:pt>
                <c:pt idx="536">
                  <c:v>-215.25406826072535</c:v>
                </c:pt>
                <c:pt idx="537">
                  <c:v>-215.21454698333221</c:v>
                </c:pt>
                <c:pt idx="538">
                  <c:v>-215.17521973196028</c:v>
                </c:pt>
                <c:pt idx="539">
                  <c:v>-215.13608606127613</c:v>
                </c:pt>
                <c:pt idx="540">
                  <c:v>-215.09714551934479</c:v>
                </c:pt>
                <c:pt idx="541">
                  <c:v>-215.0583976478394</c:v>
                </c:pt>
                <c:pt idx="542">
                  <c:v>-215.01984198224642</c:v>
                </c:pt>
                <c:pt idx="543">
                  <c:v>-214.98147805206642</c:v>
                </c:pt>
                <c:pt idx="544">
                  <c:v>-214.94330538100991</c:v>
                </c:pt>
                <c:pt idx="545">
                  <c:v>-214.90532348718898</c:v>
                </c:pt>
                <c:pt idx="546">
                  <c:v>-214.86753188330476</c:v>
                </c:pt>
                <c:pt idx="547">
                  <c:v>-214.82993007683049</c:v>
                </c:pt>
                <c:pt idx="548">
                  <c:v>-214.79251757019023</c:v>
                </c:pt>
                <c:pt idx="549">
                  <c:v>-214.75529386093413</c:v>
                </c:pt>
                <c:pt idx="550">
                  <c:v>-214.7182584419092</c:v>
                </c:pt>
                <c:pt idx="551">
                  <c:v>-214.68141080142638</c:v>
                </c:pt>
                <c:pt idx="552">
                  <c:v>-214.64475042342389</c:v>
                </c:pt>
                <c:pt idx="553">
                  <c:v>-214.60827678762692</c:v>
                </c:pt>
                <c:pt idx="554">
                  <c:v>-214.57198936970343</c:v>
                </c:pt>
                <c:pt idx="555">
                  <c:v>-214.53588764141676</c:v>
                </c:pt>
                <c:pt idx="556">
                  <c:v>-214.49997107077442</c:v>
                </c:pt>
                <c:pt idx="557">
                  <c:v>-214.46423912217389</c:v>
                </c:pt>
                <c:pt idx="558">
                  <c:v>-214.42869125654462</c:v>
                </c:pt>
                <c:pt idx="559">
                  <c:v>-214.39332693148719</c:v>
                </c:pt>
                <c:pt idx="560">
                  <c:v>-214.35814560140923</c:v>
                </c:pt>
                <c:pt idx="561">
                  <c:v>-214.32314671765775</c:v>
                </c:pt>
                <c:pt idx="562">
                  <c:v>-214.28832972864939</c:v>
                </c:pt>
                <c:pt idx="563">
                  <c:v>-214.25369407999639</c:v>
                </c:pt>
                <c:pt idx="564">
                  <c:v>-214.21923921463113</c:v>
                </c:pt>
                <c:pt idx="565">
                  <c:v>-214.18496457292653</c:v>
                </c:pt>
                <c:pt idx="566">
                  <c:v>-214.15086959281439</c:v>
                </c:pt>
                <c:pt idx="567">
                  <c:v>-214.11695370990074</c:v>
                </c:pt>
                <c:pt idx="568">
                  <c:v>-214.08321635757864</c:v>
                </c:pt>
                <c:pt idx="569">
                  <c:v>-214.04965696713825</c:v>
                </c:pt>
                <c:pt idx="570">
                  <c:v>-214.01627496787432</c:v>
                </c:pt>
                <c:pt idx="571">
                  <c:v>-213.98306978719145</c:v>
                </c:pt>
                <c:pt idx="572">
                  <c:v>-213.95004085070644</c:v>
                </c:pt>
                <c:pt idx="573">
                  <c:v>-213.91718758234876</c:v>
                </c:pt>
                <c:pt idx="574">
                  <c:v>-213.88450940445824</c:v>
                </c:pt>
                <c:pt idx="575">
                  <c:v>-213.85200573788066</c:v>
                </c:pt>
                <c:pt idx="576">
                  <c:v>-213.81967600206104</c:v>
                </c:pt>
                <c:pt idx="577">
                  <c:v>-213.7875196151349</c:v>
                </c:pt>
                <c:pt idx="578">
                  <c:v>-213.75553599401701</c:v>
                </c:pt>
                <c:pt idx="579">
                  <c:v>-213.72372455448854</c:v>
                </c:pt>
                <c:pt idx="580">
                  <c:v>-213.69208471128144</c:v>
                </c:pt>
                <c:pt idx="581">
                  <c:v>-213.66061587816168</c:v>
                </c:pt>
                <c:pt idx="582">
                  <c:v>-213.62931746800962</c:v>
                </c:pt>
                <c:pt idx="583">
                  <c:v>-213.5981888928992</c:v>
                </c:pt>
                <c:pt idx="584">
                  <c:v>-213.56722956417474</c:v>
                </c:pt>
                <c:pt idx="585">
                  <c:v>-213.53643889252612</c:v>
                </c:pt>
                <c:pt idx="586">
                  <c:v>-213.50581628806219</c:v>
                </c:pt>
                <c:pt idx="587">
                  <c:v>-213.47536116038199</c:v>
                </c:pt>
                <c:pt idx="588">
                  <c:v>-213.44507291864497</c:v>
                </c:pt>
                <c:pt idx="589">
                  <c:v>-213.41495097163883</c:v>
                </c:pt>
                <c:pt idx="590">
                  <c:v>-213.38499472784582</c:v>
                </c:pt>
                <c:pt idx="591">
                  <c:v>-213.35520359550807</c:v>
                </c:pt>
                <c:pt idx="592">
                  <c:v>-213.32557698269022</c:v>
                </c:pt>
                <c:pt idx="593">
                  <c:v>-213.29611429734149</c:v>
                </c:pt>
                <c:pt idx="594">
                  <c:v>-213.2668149473555</c:v>
                </c:pt>
                <c:pt idx="595">
                  <c:v>-213.23767834062923</c:v>
                </c:pt>
                <c:pt idx="596">
                  <c:v>-213.20870388511992</c:v>
                </c:pt>
                <c:pt idx="597">
                  <c:v>-213.17989098890098</c:v>
                </c:pt>
                <c:pt idx="598">
                  <c:v>-213.15123906021628</c:v>
                </c:pt>
                <c:pt idx="599">
                  <c:v>-213.12274750753315</c:v>
                </c:pt>
                <c:pt idx="600">
                  <c:v>-213.09441573959384</c:v>
                </c:pt>
                <c:pt idx="601">
                  <c:v>-213.06624316546618</c:v>
                </c:pt>
                <c:pt idx="602">
                  <c:v>-213.03822919459225</c:v>
                </c:pt>
                <c:pt idx="603">
                  <c:v>-213.01037323683653</c:v>
                </c:pt>
                <c:pt idx="604">
                  <c:v>-212.98267470253199</c:v>
                </c:pt>
                <c:pt idx="605">
                  <c:v>-212.95513300252591</c:v>
                </c:pt>
                <c:pt idx="606">
                  <c:v>-211.76525572524</c:v>
                </c:pt>
                <c:pt idx="607">
                  <c:v>-210.89681672072226</c:v>
                </c:pt>
                <c:pt idx="608">
                  <c:v>-210.28998814467792</c:v>
                </c:pt>
                <c:pt idx="609">
                  <c:v>-209.8957565873994</c:v>
                </c:pt>
                <c:pt idx="610">
                  <c:v>-209.67471312273696</c:v>
                </c:pt>
                <c:pt idx="611">
                  <c:v>-209.59532783046569</c:v>
                </c:pt>
                <c:pt idx="612">
                  <c:v>-209.63233261342714</c:v>
                </c:pt>
                <c:pt idx="613">
                  <c:v>-209.76537714754087</c:v>
                </c:pt>
                <c:pt idx="614">
                  <c:v>-209.97796426478575</c:v>
                </c:pt>
                <c:pt idx="615">
                  <c:v>-210.25662367115783</c:v>
                </c:pt>
                <c:pt idx="616">
                  <c:v>-210.59027537534254</c:v>
                </c:pt>
                <c:pt idx="617">
                  <c:v>-210.96973960921326</c:v>
                </c:pt>
                <c:pt idx="618">
                  <c:v>-211.16610529165453</c:v>
                </c:pt>
                <c:pt idx="619">
                  <c:v>-211.36712036771726</c:v>
                </c:pt>
                <c:pt idx="620">
                  <c:v>-211.57244333437549</c:v>
                </c:pt>
                <c:pt idx="621">
                  <c:v>-211.78175436386275</c:v>
                </c:pt>
                <c:pt idx="622">
                  <c:v>-211.99475367921079</c:v>
                </c:pt>
                <c:pt idx="623">
                  <c:v>-212.21116007116808</c:v>
                </c:pt>
                <c:pt idx="624">
                  <c:v>-212.43070954307746</c:v>
                </c:pt>
                <c:pt idx="625">
                  <c:v>-212.65315407159665</c:v>
                </c:pt>
                <c:pt idx="626">
                  <c:v>-212.87826047233244</c:v>
                </c:pt>
                <c:pt idx="627">
                  <c:v>-213.10580936053535</c:v>
                </c:pt>
                <c:pt idx="628">
                  <c:v>-213.33559419797612</c:v>
                </c:pt>
                <c:pt idx="629">
                  <c:v>-213.56742041800354</c:v>
                </c:pt>
                <c:pt idx="630">
                  <c:v>-213.8011046215735</c:v>
                </c:pt>
                <c:pt idx="631">
                  <c:v>-214.03647383775231</c:v>
                </c:pt>
                <c:pt idx="632">
                  <c:v>-214.27336484283711</c:v>
                </c:pt>
                <c:pt idx="633">
                  <c:v>-214.51162353280895</c:v>
                </c:pt>
                <c:pt idx="634">
                  <c:v>-214.75110434435354</c:v>
                </c:pt>
                <c:pt idx="635">
                  <c:v>-214.99166972014507</c:v>
                </c:pt>
                <c:pt idx="636">
                  <c:v>-215.23318961450622</c:v>
                </c:pt>
                <c:pt idx="637">
                  <c:v>-215.47554103593117</c:v>
                </c:pt>
                <c:pt idx="638">
                  <c:v>-215.71860762329251</c:v>
                </c:pt>
                <c:pt idx="639">
                  <c:v>-215.96227925285626</c:v>
                </c:pt>
                <c:pt idx="640">
                  <c:v>-216.20645167349971</c:v>
                </c:pt>
                <c:pt idx="641">
                  <c:v>-216.45102616776899</c:v>
                </c:pt>
                <c:pt idx="642">
                  <c:v>-216.69590923663577</c:v>
                </c:pt>
                <c:pt idx="643">
                  <c:v>-216.941012306006</c:v>
                </c:pt>
                <c:pt idx="644">
                  <c:v>-217.18625145321519</c:v>
                </c:pt>
                <c:pt idx="645">
                  <c:v>-217.43154715190246</c:v>
                </c:pt>
                <c:pt idx="646">
                  <c:v>-217.67682403380172</c:v>
                </c:pt>
                <c:pt idx="647">
                  <c:v>-217.92201066611722</c:v>
                </c:pt>
                <c:pt idx="648">
                  <c:v>-218.16703934327148</c:v>
                </c:pt>
                <c:pt idx="649">
                  <c:v>-218.41184589191707</c:v>
                </c:pt>
                <c:pt idx="650">
                  <c:v>-218.65636948820176</c:v>
                </c:pt>
                <c:pt idx="651">
                  <c:v>-218.90055248636423</c:v>
                </c:pt>
                <c:pt idx="652">
                  <c:v>-219.1443402578154</c:v>
                </c:pt>
                <c:pt idx="653">
                  <c:v>-219.38768103993289</c:v>
                </c:pt>
                <c:pt idx="654">
                  <c:v>-219.63052579386104</c:v>
                </c:pt>
                <c:pt idx="655">
                  <c:v>-219.87282807066811</c:v>
                </c:pt>
                <c:pt idx="656">
                  <c:v>-220.11454388526477</c:v>
                </c:pt>
                <c:pt idx="657">
                  <c:v>-220.3556315975396</c:v>
                </c:pt>
                <c:pt idx="658">
                  <c:v>-220.59605180020768</c:v>
                </c:pt>
                <c:pt idx="659">
                  <c:v>-220.83576721291243</c:v>
                </c:pt>
                <c:pt idx="660">
                  <c:v>-221.07474258215541</c:v>
                </c:pt>
                <c:pt idx="661">
                  <c:v>-221.31294458666358</c:v>
                </c:pt>
                <c:pt idx="662">
                  <c:v>-221.5503417478333</c:v>
                </c:pt>
                <c:pt idx="663">
                  <c:v>-221.7869043449189</c:v>
                </c:pt>
                <c:pt idx="664">
                  <c:v>-222.02260433465901</c:v>
                </c:pt>
                <c:pt idx="665">
                  <c:v>-222.25741527505735</c:v>
                </c:pt>
                <c:pt idx="666">
                  <c:v>-222.49131225305555</c:v>
                </c:pt>
                <c:pt idx="667">
                  <c:v>-222.72427181585618</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34.5</c:v>
                </c:pt>
                <c:pt idx="1">
                  <c:v>34.5</c:v>
                </c:pt>
              </c:numCache>
            </c:numRef>
          </c:xVal>
          <c:yVal>
            <c:numRef>
              <c:f>'Bode Plots Calculations'!$BG$690:$BG$691</c:f>
              <c:numCache>
                <c:formatCode>General</c:formatCode>
                <c:ptCount val="2"/>
                <c:pt idx="0">
                  <c:v>-119.6824630900114</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34.5</c:v>
                </c:pt>
                <c:pt idx="1">
                  <c:v>1000</c:v>
                </c:pt>
              </c:numCache>
            </c:numRef>
          </c:xVal>
          <c:yVal>
            <c:numRef>
              <c:f>'Bode Plots Calculations'!$BG$688:$BG$689</c:f>
              <c:numCache>
                <c:formatCode>General</c:formatCode>
                <c:ptCount val="2"/>
                <c:pt idx="0">
                  <c:v>-119.6824630900114</c:v>
                </c:pt>
                <c:pt idx="1">
                  <c:v>-119.6824630900114</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21.104408602790866</c:v>
                </c:pt>
                <c:pt idx="2">
                  <c:v>34.598081762272855</c:v>
                </c:pt>
                <c:pt idx="3">
                  <c:v>43.966998589786314</c:v>
                </c:pt>
                <c:pt idx="4">
                  <c:v>50.850195102646659</c:v>
                </c:pt>
                <c:pt idx="5">
                  <c:v>56.11988234262585</c:v>
                </c:pt>
                <c:pt idx="6">
                  <c:v>60.282936881228409</c:v>
                </c:pt>
                <c:pt idx="7">
                  <c:v>63.654049592448459</c:v>
                </c:pt>
                <c:pt idx="8">
                  <c:v>66.438924888125968</c:v>
                </c:pt>
                <c:pt idx="9">
                  <c:v>68.777702562422661</c:v>
                </c:pt>
                <c:pt idx="10">
                  <c:v>70.769151864460127</c:v>
                </c:pt>
                <c:pt idx="11">
                  <c:v>72.484888446859685</c:v>
                </c:pt>
                <c:pt idx="12">
                  <c:v>73.97810557880436</c:v>
                </c:pt>
                <c:pt idx="13">
                  <c:v>75.289139912497106</c:v>
                </c:pt>
                <c:pt idx="14">
                  <c:v>76.449134393921398</c:v>
                </c:pt>
                <c:pt idx="15">
                  <c:v>77.482516387210737</c:v>
                </c:pt>
                <c:pt idx="16">
                  <c:v>78.408715238733578</c:v>
                </c:pt>
                <c:pt idx="17">
                  <c:v>79.243378355959877</c:v>
                </c:pt>
                <c:pt idx="18">
                  <c:v>79.999248698601022</c:v>
                </c:pt>
                <c:pt idx="19">
                  <c:v>80.686808788130534</c:v>
                </c:pt>
                <c:pt idx="20">
                  <c:v>81.314760636546282</c:v>
                </c:pt>
                <c:pt idx="21">
                  <c:v>81.890388379630735</c:v>
                </c:pt>
                <c:pt idx="22">
                  <c:v>82.419835750806683</c:v>
                </c:pt>
                <c:pt idx="23">
                  <c:v>82.908320848392066</c:v>
                </c:pt>
                <c:pt idx="24">
                  <c:v>83.390507383213759</c:v>
                </c:pt>
                <c:pt idx="25">
                  <c:v>83.877339244492475</c:v>
                </c:pt>
                <c:pt idx="26">
                  <c:v>84.330936516581133</c:v>
                </c:pt>
                <c:pt idx="27">
                  <c:v>84.754494900769259</c:v>
                </c:pt>
                <c:pt idx="28">
                  <c:v>85.150813091705032</c:v>
                </c:pt>
                <c:pt idx="29">
                  <c:v>85.522352569201161</c:v>
                </c:pt>
                <c:pt idx="30">
                  <c:v>85.871286899969903</c:v>
                </c:pt>
                <c:pt idx="31">
                  <c:v>86.199542635435051</c:v>
                </c:pt>
                <c:pt idx="32">
                  <c:v>86.50883343072941</c:v>
                </c:pt>
                <c:pt idx="33">
                  <c:v>86.800688660493066</c:v>
                </c:pt>
                <c:pt idx="34">
                  <c:v>87.076477539935496</c:v>
                </c:pt>
                <c:pt idx="35">
                  <c:v>87.3374295538122</c:v>
                </c:pt>
                <c:pt idx="36">
                  <c:v>87.584651836230705</c:v>
                </c:pt>
                <c:pt idx="37">
                  <c:v>87.819144019360095</c:v>
                </c:pt>
                <c:pt idx="38">
                  <c:v>88.041810970903981</c:v>
                </c:pt>
                <c:pt idx="39">
                  <c:v>88.253473762441772</c:v>
                </c:pt>
                <c:pt idx="40">
                  <c:v>88.454879148824006</c:v>
                </c:pt>
                <c:pt idx="41">
                  <c:v>88.646707789215</c:v>
                </c:pt>
                <c:pt idx="42">
                  <c:v>88.829581400446017</c:v>
                </c:pt>
                <c:pt idx="43">
                  <c:v>89.004069001026053</c:v>
                </c:pt>
                <c:pt idx="44">
                  <c:v>89.170692377874843</c:v>
                </c:pt>
                <c:pt idx="45">
                  <c:v>89.329930886368118</c:v>
                </c:pt>
                <c:pt idx="46">
                  <c:v>89.48222567666177</c:v>
                </c:pt>
                <c:pt idx="47">
                  <c:v>89.62798342473431</c:v>
                </c:pt>
                <c:pt idx="48">
                  <c:v>89.767579634566147</c:v>
                </c:pt>
                <c:pt idx="49">
                  <c:v>89.901361567885672</c:v>
                </c:pt>
                <c:pt idx="50">
                  <c:v>90.029650849583817</c:v>
                </c:pt>
                <c:pt idx="51">
                  <c:v>90.152745789925916</c:v>
                </c:pt>
                <c:pt idx="52">
                  <c:v>90.270923458836535</c:v>
                </c:pt>
                <c:pt idx="53">
                  <c:v>90.384441542598211</c:v>
                </c:pt>
                <c:pt idx="54">
                  <c:v>90.493540009134392</c:v>
                </c:pt>
                <c:pt idx="55">
                  <c:v>90.598442604511021</c:v>
                </c:pt>
                <c:pt idx="56">
                  <c:v>90.699358200282461</c:v>
                </c:pt>
                <c:pt idx="57">
                  <c:v>90.79648200874253</c:v>
                </c:pt>
                <c:pt idx="58">
                  <c:v>90.889996680946567</c:v>
                </c:pt>
                <c:pt idx="59">
                  <c:v>90.980073300489238</c:v>
                </c:pt>
                <c:pt idx="60">
                  <c:v>91.066872284404241</c:v>
                </c:pt>
                <c:pt idx="61">
                  <c:v>91.150544201157786</c:v>
                </c:pt>
                <c:pt idx="62">
                  <c:v>91.231230514502187</c:v>
                </c:pt>
                <c:pt idx="63">
                  <c:v>91.30906426091309</c:v>
                </c:pt>
                <c:pt idx="64">
                  <c:v>91.384170667426673</c:v>
                </c:pt>
                <c:pt idx="65">
                  <c:v>91.456667715906576</c:v>
                </c:pt>
                <c:pt idx="66">
                  <c:v>91.52666665908167</c:v>
                </c:pt>
                <c:pt idx="67">
                  <c:v>91.594272493096867</c:v>
                </c:pt>
                <c:pt idx="68">
                  <c:v>91.659584390792972</c:v>
                </c:pt>
                <c:pt idx="69">
                  <c:v>91.722696099471079</c:v>
                </c:pt>
                <c:pt idx="70">
                  <c:v>91.783696306492118</c:v>
                </c:pt>
                <c:pt idx="71">
                  <c:v>91.842668975705578</c:v>
                </c:pt>
                <c:pt idx="72">
                  <c:v>91.899693657387317</c:v>
                </c:pt>
                <c:pt idx="73">
                  <c:v>91.954845774088312</c:v>
                </c:pt>
                <c:pt idx="74">
                  <c:v>92.008196884550784</c:v>
                </c:pt>
                <c:pt idx="75">
                  <c:v>92.059814927630299</c:v>
                </c:pt>
                <c:pt idx="76">
                  <c:v>92.109764447968828</c:v>
                </c:pt>
                <c:pt idx="77">
                  <c:v>92.15810680499203</c:v>
                </c:pt>
                <c:pt idx="78">
                  <c:v>92.204900366650861</c:v>
                </c:pt>
                <c:pt idx="79">
                  <c:v>92.250200689191175</c:v>
                </c:pt>
                <c:pt idx="80">
                  <c:v>92.294060684112523</c:v>
                </c:pt>
                <c:pt idx="81">
                  <c:v>92.336530773369148</c:v>
                </c:pt>
                <c:pt idx="82">
                  <c:v>92.37765903376777</c:v>
                </c:pt>
                <c:pt idx="83">
                  <c:v>92.417491331429318</c:v>
                </c:pt>
                <c:pt idx="84">
                  <c:v>92.45607144710344</c:v>
                </c:pt>
                <c:pt idx="85">
                  <c:v>92.493441193053215</c:v>
                </c:pt>
                <c:pt idx="86">
                  <c:v>92.529640522164954</c:v>
                </c:pt>
                <c:pt idx="87">
                  <c:v>92.56470762987901</c:v>
                </c:pt>
                <c:pt idx="88">
                  <c:v>92.598679049487373</c:v>
                </c:pt>
                <c:pt idx="89">
                  <c:v>92.631589741295826</c:v>
                </c:pt>
                <c:pt idx="90">
                  <c:v>92.66347317610672</c:v>
                </c:pt>
                <c:pt idx="91">
                  <c:v>92.694361413440006</c:v>
                </c:pt>
                <c:pt idx="92">
                  <c:v>92.72428517487532</c:v>
                </c:pt>
                <c:pt idx="93">
                  <c:v>92.753273912866632</c:v>
                </c:pt>
                <c:pt idx="94">
                  <c:v>92.781355875351991</c:v>
                </c:pt>
                <c:pt idx="95">
                  <c:v>92.808558166455185</c:v>
                </c:pt>
                <c:pt idx="96">
                  <c:v>92.834906803552457</c:v>
                </c:pt>
                <c:pt idx="97">
                  <c:v>92.860426770955399</c:v>
                </c:pt>
                <c:pt idx="98">
                  <c:v>92.885142070442157</c:v>
                </c:pt>
                <c:pt idx="99">
                  <c:v>92.909075768850485</c:v>
                </c:pt>
                <c:pt idx="100">
                  <c:v>92.932250042930093</c:v>
                </c:pt>
                <c:pt idx="101">
                  <c:v>92.954686221636607</c:v>
                </c:pt>
                <c:pt idx="102">
                  <c:v>92.976404826036003</c:v>
                </c:pt>
                <c:pt idx="103">
                  <c:v>92.997425606975057</c:v>
                </c:pt>
                <c:pt idx="104">
                  <c:v>93.017767580663076</c:v>
                </c:pt>
                <c:pt idx="105">
                  <c:v>93.037449062297995</c:v>
                </c:pt>
                <c:pt idx="106">
                  <c:v>93.056487697861627</c:v>
                </c:pt>
                <c:pt idx="107">
                  <c:v>93.074900494199184</c:v>
                </c:pt>
                <c:pt idx="108">
                  <c:v>93.092703847489915</c:v>
                </c:pt>
                <c:pt idx="109">
                  <c:v>93.109913570208604</c:v>
                </c:pt>
                <c:pt idx="110">
                  <c:v>93.126544916670355</c:v>
                </c:pt>
                <c:pt idx="111">
                  <c:v>93.142612607244658</c:v>
                </c:pt>
                <c:pt idx="112">
                  <c:v>93.158130851318916</c:v>
                </c:pt>
                <c:pt idx="113">
                  <c:v>93.173113369086352</c:v>
                </c:pt>
                <c:pt idx="114">
                  <c:v>93.187573412227522</c:v>
                </c:pt>
                <c:pt idx="115">
                  <c:v>93.201523783550769</c:v>
                </c:pt>
                <c:pt idx="116">
                  <c:v>93.214976855652083</c:v>
                </c:pt>
                <c:pt idx="117">
                  <c:v>93.227944588650885</c:v>
                </c:pt>
                <c:pt idx="118">
                  <c:v>93.240438547055035</c:v>
                </c:pt>
                <c:pt idx="119">
                  <c:v>93.252469915804113</c:v>
                </c:pt>
                <c:pt idx="120">
                  <c:v>93.264049515537437</c:v>
                </c:pt>
                <c:pt idx="121">
                  <c:v>93.275187817130487</c:v>
                </c:pt>
                <c:pt idx="122">
                  <c:v>93.285894955539661</c:v>
                </c:pt>
                <c:pt idx="123">
                  <c:v>93.29618074299411</c:v>
                </c:pt>
                <c:pt idx="124">
                  <c:v>93.306054681569748</c:v>
                </c:pt>
                <c:pt idx="125">
                  <c:v>93.315525975179341</c:v>
                </c:pt>
                <c:pt idx="126">
                  <c:v>93.324603541009722</c:v>
                </c:pt>
                <c:pt idx="127">
                  <c:v>93.333296020435867</c:v>
                </c:pt>
                <c:pt idx="128">
                  <c:v>93.341611789439355</c:v>
                </c:pt>
                <c:pt idx="129">
                  <c:v>93.349558968557602</c:v>
                </c:pt>
                <c:pt idx="130">
                  <c:v>93.357145432387696</c:v>
                </c:pt>
                <c:pt idx="131">
                  <c:v>93.364378818668584</c:v>
                </c:pt>
                <c:pt idx="132">
                  <c:v>93.371266536962935</c:v>
                </c:pt>
                <c:pt idx="133">
                  <c:v>93.377815776959011</c:v>
                </c:pt>
                <c:pt idx="134">
                  <c:v>93.384033516412117</c:v>
                </c:pt>
                <c:pt idx="135">
                  <c:v>93.389926528743445</c:v>
                </c:pt>
                <c:pt idx="136">
                  <c:v>93.395501390313555</c:v>
                </c:pt>
                <c:pt idx="137">
                  <c:v>93.400764487386695</c:v>
                </c:pt>
                <c:pt idx="138">
                  <c:v>93.405722022800944</c:v>
                </c:pt>
                <c:pt idx="139">
                  <c:v>93.410380022358865</c:v>
                </c:pt>
                <c:pt idx="140">
                  <c:v>93.414744340951898</c:v>
                </c:pt>
                <c:pt idx="141">
                  <c:v>93.418820668431707</c:v>
                </c:pt>
                <c:pt idx="142">
                  <c:v>93.422614535240186</c:v>
                </c:pt>
                <c:pt idx="143">
                  <c:v>93.426131317809933</c:v>
                </c:pt>
                <c:pt idx="144">
                  <c:v>93.429376243745878</c:v>
                </c:pt>
                <c:pt idx="145">
                  <c:v>93.432354396798388</c:v>
                </c:pt>
                <c:pt idx="146">
                  <c:v>93.43507072163743</c:v>
                </c:pt>
                <c:pt idx="147">
                  <c:v>93.437530028437195</c:v>
                </c:pt>
                <c:pt idx="148">
                  <c:v>93.439736997279837</c:v>
                </c:pt>
                <c:pt idx="149">
                  <c:v>93.441696182386522</c:v>
                </c:pt>
                <c:pt idx="150">
                  <c:v>93.443412016183586</c:v>
                </c:pt>
                <c:pt idx="151">
                  <c:v>93.44488881321152</c:v>
                </c:pt>
                <c:pt idx="152">
                  <c:v>93.446130773883397</c:v>
                </c:pt>
                <c:pt idx="153">
                  <c:v>93.447141988099887</c:v>
                </c:pt>
                <c:pt idx="154">
                  <c:v>93.447926438726796</c:v>
                </c:pt>
                <c:pt idx="155">
                  <c:v>93.448488004941581</c:v>
                </c:pt>
                <c:pt idx="156">
                  <c:v>93.448830465454009</c:v>
                </c:pt>
                <c:pt idx="157">
                  <c:v>93.448957501607225</c:v>
                </c:pt>
                <c:pt idx="158">
                  <c:v>93.448872700363523</c:v>
                </c:pt>
                <c:pt idx="159">
                  <c:v>93.448579557180423</c:v>
                </c:pt>
                <c:pt idx="160">
                  <c:v>93.44808147878129</c:v>
                </c:pt>
                <c:pt idx="161">
                  <c:v>93.447381785825343</c:v>
                </c:pt>
                <c:pt idx="162">
                  <c:v>93.446483715480937</c:v>
                </c:pt>
                <c:pt idx="163">
                  <c:v>93.445390423906389</c:v>
                </c:pt>
                <c:pt idx="164">
                  <c:v>93.444104988642124</c:v>
                </c:pt>
                <c:pt idx="165">
                  <c:v>93.442630410917801</c:v>
                </c:pt>
                <c:pt idx="166">
                  <c:v>93.440969617877983</c:v>
                </c:pt>
                <c:pt idx="167">
                  <c:v>93.439125464729585</c:v>
                </c:pt>
                <c:pt idx="168">
                  <c:v>93.43710073681423</c:v>
                </c:pt>
                <c:pt idx="169">
                  <c:v>93.434898151608778</c:v>
                </c:pt>
                <c:pt idx="170">
                  <c:v>93.432520360656767</c:v>
                </c:pt>
                <c:pt idx="171">
                  <c:v>93.429969951433378</c:v>
                </c:pt>
                <c:pt idx="172">
                  <c:v>93.427249449146871</c:v>
                </c:pt>
                <c:pt idx="173">
                  <c:v>93.424361318478716</c:v>
                </c:pt>
                <c:pt idx="174">
                  <c:v>93.421307965265115</c:v>
                </c:pt>
                <c:pt idx="175">
                  <c:v>93.418091738121859</c:v>
                </c:pt>
                <c:pt idx="176">
                  <c:v>93.414714930015009</c:v>
                </c:pt>
                <c:pt idx="177">
                  <c:v>93.411179779779346</c:v>
                </c:pt>
                <c:pt idx="178">
                  <c:v>93.407488473586696</c:v>
                </c:pt>
                <c:pt idx="179">
                  <c:v>93.403643146365866</c:v>
                </c:pt>
                <c:pt idx="180">
                  <c:v>93.39964588317622</c:v>
                </c:pt>
                <c:pt idx="181">
                  <c:v>93.395498720536636</c:v>
                </c:pt>
                <c:pt idx="182">
                  <c:v>93.391203647711237</c:v>
                </c:pt>
                <c:pt idx="183">
                  <c:v>93.386762607954012</c:v>
                </c:pt>
                <c:pt idx="184">
                  <c:v>93.382177499713293</c:v>
                </c:pt>
                <c:pt idx="185">
                  <c:v>93.37745017779811</c:v>
                </c:pt>
                <c:pt idx="186">
                  <c:v>93.37258245450731</c:v>
                </c:pt>
                <c:pt idx="187">
                  <c:v>93.367576100723255</c:v>
                </c:pt>
                <c:pt idx="188">
                  <c:v>93.36243284697106</c:v>
                </c:pt>
                <c:pt idx="189">
                  <c:v>93.357154384444812</c:v>
                </c:pt>
                <c:pt idx="190">
                  <c:v>93.351742366001972</c:v>
                </c:pt>
                <c:pt idx="191">
                  <c:v>93.346198407126707</c:v>
                </c:pt>
                <c:pt idx="192">
                  <c:v>93.34052408686405</c:v>
                </c:pt>
                <c:pt idx="193">
                  <c:v>93.33472094872495</c:v>
                </c:pt>
                <c:pt idx="194">
                  <c:v>93.3287905015641</c:v>
                </c:pt>
                <c:pt idx="195">
                  <c:v>93.322734220430988</c:v>
                </c:pt>
                <c:pt idx="196">
                  <c:v>93.316553547395159</c:v>
                </c:pt>
                <c:pt idx="197">
                  <c:v>93.310249892346903</c:v>
                </c:pt>
                <c:pt idx="198">
                  <c:v>93.303824633773701</c:v>
                </c:pt>
                <c:pt idx="199">
                  <c:v>93.297279119513831</c:v>
                </c:pt>
                <c:pt idx="200">
                  <c:v>93.290614667487375</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91.757649784879874</c:v>
                </c:pt>
                <c:pt idx="1">
                  <c:v>85.737052266668172</c:v>
                </c:pt>
                <c:pt idx="2">
                  <c:v>82.215231077334323</c:v>
                </c:pt>
                <c:pt idx="3">
                  <c:v>79.716461933659787</c:v>
                </c:pt>
                <c:pt idx="4">
                  <c:v>77.778268858701566</c:v>
                </c:pt>
                <c:pt idx="5">
                  <c:v>76.194652719663139</c:v>
                </c:pt>
                <c:pt idx="6">
                  <c:v>74.855727305675742</c:v>
                </c:pt>
                <c:pt idx="7">
                  <c:v>73.695900341457261</c:v>
                </c:pt>
                <c:pt idx="8">
                  <c:v>72.672863464554752</c:v>
                </c:pt>
                <c:pt idx="9">
                  <c:v>71.7577288220957</c:v>
                </c:pt>
                <c:pt idx="10">
                  <c:v>65.73736841520406</c:v>
                </c:pt>
                <c:pt idx="11">
                  <c:v>62.215942410312273</c:v>
                </c:pt>
                <c:pt idx="12">
                  <c:v>59.717726522565414</c:v>
                </c:pt>
                <c:pt idx="13">
                  <c:v>57.780244772730867</c:v>
                </c:pt>
                <c:pt idx="14">
                  <c:v>56.197498025070558</c:v>
                </c:pt>
                <c:pt idx="15">
                  <c:v>54.859600065123935</c:v>
                </c:pt>
                <c:pt idx="16">
                  <c:v>53.700958613368925</c:v>
                </c:pt>
                <c:pt idx="17">
                  <c:v>52.679265302466902</c:v>
                </c:pt>
                <c:pt idx="18">
                  <c:v>51.765632274016752</c:v>
                </c:pt>
                <c:pt idx="19">
                  <c:v>45.768978979196255</c:v>
                </c:pt>
                <c:pt idx="20">
                  <c:v>42.287054202500101</c:v>
                </c:pt>
                <c:pt idx="21">
                  <c:v>39.844118372540912</c:v>
                </c:pt>
                <c:pt idx="22">
                  <c:v>37.977675399784154</c:v>
                </c:pt>
                <c:pt idx="23">
                  <c:v>36.481702477970515</c:v>
                </c:pt>
                <c:pt idx="24">
                  <c:v>35.246287748403731</c:v>
                </c:pt>
                <c:pt idx="25">
                  <c:v>34.205813196023712</c:v>
                </c:pt>
                <c:pt idx="26">
                  <c:v>33.317946773319676</c:v>
                </c:pt>
                <c:pt idx="27">
                  <c:v>32.553781372240771</c:v>
                </c:pt>
                <c:pt idx="28">
                  <c:v>30.023853641119782</c:v>
                </c:pt>
                <c:pt idx="29">
                  <c:v>28.916357056282571</c:v>
                </c:pt>
                <c:pt idx="30">
                  <c:v>28.786708089123923</c:v>
                </c:pt>
                <c:pt idx="31">
                  <c:v>29.457906157048672</c:v>
                </c:pt>
                <c:pt idx="32">
                  <c:v>30.798534621340959</c:v>
                </c:pt>
                <c:pt idx="33">
                  <c:v>32.338294252070902</c:v>
                </c:pt>
                <c:pt idx="34">
                  <c:v>32.53954622995365</c:v>
                </c:pt>
                <c:pt idx="35">
                  <c:v>30.451673477596849</c:v>
                </c:pt>
                <c:pt idx="36">
                  <c:v>27.614755010887787</c:v>
                </c:pt>
                <c:pt idx="37">
                  <c:v>25.041373698858305</c:v>
                </c:pt>
                <c:pt idx="38">
                  <c:v>22.876653614027344</c:v>
                </c:pt>
                <c:pt idx="39">
                  <c:v>21.059841037019531</c:v>
                </c:pt>
                <c:pt idx="40">
                  <c:v>19.515187689113112</c:v>
                </c:pt>
                <c:pt idx="41">
                  <c:v>18.1822967289798</c:v>
                </c:pt>
                <c:pt idx="42">
                  <c:v>17.016285413514485</c:v>
                </c:pt>
                <c:pt idx="43">
                  <c:v>15.983947805115868</c:v>
                </c:pt>
                <c:pt idx="44">
                  <c:v>15.060405600166487</c:v>
                </c:pt>
                <c:pt idx="45">
                  <c:v>14.226705532995386</c:v>
                </c:pt>
                <c:pt idx="46">
                  <c:v>13.468163266618964</c:v>
                </c:pt>
                <c:pt idx="47">
                  <c:v>12.773222040998826</c:v>
                </c:pt>
                <c:pt idx="48">
                  <c:v>12.132656136123138</c:v>
                </c:pt>
                <c:pt idx="49">
                  <c:v>11.539005723582115</c:v>
                </c:pt>
                <c:pt idx="50">
                  <c:v>10.986168950142615</c:v>
                </c:pt>
                <c:pt idx="51">
                  <c:v>10.469102604736245</c:v>
                </c:pt>
                <c:pt idx="52">
                  <c:v>9.9835990535932826</c:v>
                </c:pt>
                <c:pt idx="53">
                  <c:v>9.5261176367187783</c:v>
                </c:pt>
                <c:pt idx="54">
                  <c:v>9.0936555640169701</c:v>
                </c:pt>
                <c:pt idx="55">
                  <c:v>8.6836478770791299</c:v>
                </c:pt>
                <c:pt idx="56">
                  <c:v>8.2938890863101893</c:v>
                </c:pt>
                <c:pt idx="57">
                  <c:v>7.9224711721014218</c:v>
                </c:pt>
                <c:pt idx="58">
                  <c:v>7.5677340808603528</c:v>
                </c:pt>
                <c:pt idx="59">
                  <c:v>7.2282258616372408</c:v>
                </c:pt>
                <c:pt idx="60">
                  <c:v>6.9026703131586267</c:v>
                </c:pt>
                <c:pt idx="61">
                  <c:v>6.5899405342429525</c:v>
                </c:pt>
                <c:pt idx="62">
                  <c:v>6.2890371530714484</c:v>
                </c:pt>
                <c:pt idx="63">
                  <c:v>5.9990702935347286</c:v>
                </c:pt>
                <c:pt idx="64">
                  <c:v>5.7192445480406393</c:v>
                </c:pt>
                <c:pt idx="65">
                  <c:v>5.4488463853889186</c:v>
                </c:pt>
                <c:pt idx="66">
                  <c:v>5.1872335434493158</c:v>
                </c:pt>
                <c:pt idx="67">
                  <c:v>4.9338260493075961</c:v>
                </c:pt>
                <c:pt idx="68">
                  <c:v>4.6880985813964644</c:v>
                </c:pt>
                <c:pt idx="69">
                  <c:v>4.4495739440966604</c:v>
                </c:pt>
                <c:pt idx="70">
                  <c:v>4.2178174691926671</c:v>
                </c:pt>
                <c:pt idx="71">
                  <c:v>3.9924321932260787</c:v>
                </c:pt>
                <c:pt idx="72">
                  <c:v>3.7730546873232966</c:v>
                </c:pt>
                <c:pt idx="73">
                  <c:v>3.5593514380754159</c:v>
                </c:pt>
                <c:pt idx="74">
                  <c:v>3.3510156957275377</c:v>
                </c:pt>
                <c:pt idx="75">
                  <c:v>3.1477647202155028</c:v>
                </c:pt>
                <c:pt idx="76">
                  <c:v>2.9493373671825203</c:v>
                </c:pt>
                <c:pt idx="77">
                  <c:v>2.7554919655663799</c:v>
                </c:pt>
                <c:pt idx="78">
                  <c:v>2.5660044460989622</c:v>
                </c:pt>
                <c:pt idx="79">
                  <c:v>2.3806666864396262</c:v>
                </c:pt>
                <c:pt idx="80">
                  <c:v>2.1992850439373637</c:v>
                </c:pt>
                <c:pt idx="81">
                  <c:v>2.0216790513924079</c:v>
                </c:pt>
                <c:pt idx="82">
                  <c:v>1.8476802548337401</c:v>
                </c:pt>
                <c:pt idx="83">
                  <c:v>1.6771311753767082</c:v>
                </c:pt>
                <c:pt idx="84">
                  <c:v>1.5098843797828396</c:v>
                </c:pt>
                <c:pt idx="85">
                  <c:v>1.3458016464971481</c:v>
                </c:pt>
                <c:pt idx="86">
                  <c:v>1.1847532157573857</c:v>
                </c:pt>
                <c:pt idx="87">
                  <c:v>1.026617113911235</c:v>
                </c:pt>
                <c:pt idx="88">
                  <c:v>0.87127854338746713</c:v>
                </c:pt>
                <c:pt idx="89">
                  <c:v>0.71862933088418679</c:v>
                </c:pt>
                <c:pt idx="90">
                  <c:v>0.56856742729220155</c:v>
                </c:pt>
                <c:pt idx="91">
                  <c:v>0.42099645369009009</c:v>
                </c:pt>
                <c:pt idx="92">
                  <c:v>0.27582528845121146</c:v>
                </c:pt>
                <c:pt idx="93">
                  <c:v>0.13296769110924814</c:v>
                </c:pt>
                <c:pt idx="94">
                  <c:v>-7.6580408472967237E-3</c:v>
                </c:pt>
                <c:pt idx="95">
                  <c:v>-0.14612938562757169</c:v>
                </c:pt>
                <c:pt idx="96">
                  <c:v>-0.28251988422003593</c:v>
                </c:pt>
                <c:pt idx="97">
                  <c:v>-0.41689940354294253</c:v>
                </c:pt>
                <c:pt idx="98">
                  <c:v>-0.54933437800466001</c:v>
                </c:pt>
                <c:pt idx="99">
                  <c:v>-0.67988803155375721</c:v>
                </c:pt>
                <c:pt idx="100">
                  <c:v>-0.80862058207050547</c:v>
                </c:pt>
                <c:pt idx="101">
                  <c:v>-0.93558942975080539</c:v>
                </c:pt>
                <c:pt idx="102">
                  <c:v>-1.0608493309574329</c:v>
                </c:pt>
                <c:pt idx="103">
                  <c:v>-1.1844525588583235</c:v>
                </c:pt>
                <c:pt idx="104">
                  <c:v>-1.3064490520346865</c:v>
                </c:pt>
                <c:pt idx="105">
                  <c:v>-1.4268865521206278</c:v>
                </c:pt>
                <c:pt idx="106">
                  <c:v>-1.545810731428896</c:v>
                </c:pt>
                <c:pt idx="107">
                  <c:v>-1.6632653114223301</c:v>
                </c:pt>
                <c:pt idx="108">
                  <c:v>-1.7792921728059741</c:v>
                </c:pt>
                <c:pt idx="109">
                  <c:v>-1.8939314579398336</c:v>
                </c:pt>
                <c:pt idx="110">
                  <c:v>-2.0072216662051945</c:v>
                </c:pt>
                <c:pt idx="111">
                  <c:v>-2.1191997428976359</c:v>
                </c:pt>
                <c:pt idx="112">
                  <c:v>-2.2299011621663913</c:v>
                </c:pt>
                <c:pt idx="113">
                  <c:v>-2.3393600044719314</c:v>
                </c:pt>
                <c:pt idx="114">
                  <c:v>-2.4476090289905676</c:v>
                </c:pt>
                <c:pt idx="115">
                  <c:v>-2.5546797413565514</c:v>
                </c:pt>
                <c:pt idx="116">
                  <c:v>-2.6606024570973696</c:v>
                </c:pt>
                <c:pt idx="117">
                  <c:v>-2.7654063610866815</c:v>
                </c:pt>
                <c:pt idx="118">
                  <c:v>-2.8691195633115529</c:v>
                </c:pt>
                <c:pt idx="119">
                  <c:v>-2.971769151224751</c:v>
                </c:pt>
                <c:pt idx="120">
                  <c:v>-3.0733812389305486</c:v>
                </c:pt>
                <c:pt idx="121">
                  <c:v>-3.1739810134311242</c:v>
                </c:pt>
                <c:pt idx="122">
                  <c:v>-3.2735927781423491</c:v>
                </c:pt>
                <c:pt idx="123">
                  <c:v>-3.3722399938704339</c:v>
                </c:pt>
                <c:pt idx="124">
                  <c:v>-3.4699453174254913</c:v>
                </c:pt>
                <c:pt idx="125">
                  <c:v>-3.566730638034012</c:v>
                </c:pt>
                <c:pt idx="126">
                  <c:v>-3.662617111699503</c:v>
                </c:pt>
                <c:pt idx="127">
                  <c:v>-3.7576251936487544</c:v>
                </c:pt>
                <c:pt idx="128">
                  <c:v>-3.8517746689907062</c:v>
                </c:pt>
                <c:pt idx="129">
                  <c:v>-3.9450846817050707</c:v>
                </c:pt>
                <c:pt idx="130">
                  <c:v>-4.0375737620690764</c:v>
                </c:pt>
                <c:pt idx="131">
                  <c:v>-4.1292598526225532</c:v>
                </c:pt>
                <c:pt idx="132">
                  <c:v>-4.2201603327641006</c:v>
                </c:pt>
                <c:pt idx="133">
                  <c:v>-4.310292042064428</c:v>
                </c:pt>
                <c:pt idx="134">
                  <c:v>-4.3996713023765492</c:v>
                </c:pt>
                <c:pt idx="135">
                  <c:v>-4.4883139388168916</c:v>
                </c:pt>
                <c:pt idx="136">
                  <c:v>-4.5762352996860418</c:v>
                </c:pt>
                <c:pt idx="137">
                  <c:v>-4.6634502753930924</c:v>
                </c:pt>
                <c:pt idx="138">
                  <c:v>-4.7499733164430467</c:v>
                </c:pt>
                <c:pt idx="139">
                  <c:v>-4.8358184505426056</c:v>
                </c:pt>
                <c:pt idx="140">
                  <c:v>-4.9209992988759543</c:v>
                </c:pt>
                <c:pt idx="141">
                  <c:v>-5.0055290915986284</c:v>
                </c:pt>
                <c:pt idx="142">
                  <c:v>-5.0894206825942767</c:v>
                </c:pt>
                <c:pt idx="143">
                  <c:v>-5.1726865635362786</c:v>
                </c:pt>
                <c:pt idx="144">
                  <c:v>-5.2553388772932772</c:v>
                </c:pt>
                <c:pt idx="145">
                  <c:v>-5.3373894307152305</c:v>
                </c:pt>
                <c:pt idx="146">
                  <c:v>-5.4188497068342105</c:v>
                </c:pt>
                <c:pt idx="147">
                  <c:v>-5.4997308765119275</c:v>
                </c:pt>
                <c:pt idx="148">
                  <c:v>-5.5800438095640619</c:v>
                </c:pt>
                <c:pt idx="149">
                  <c:v>-5.6597990853893947</c:v>
                </c:pt>
                <c:pt idx="150">
                  <c:v>-5.7390070031302045</c:v>
                </c:pt>
                <c:pt idx="151">
                  <c:v>-5.8176775913886383</c:v>
                </c:pt>
                <c:pt idx="152">
                  <c:v>-5.8958206175221672</c:v>
                </c:pt>
                <c:pt idx="153">
                  <c:v>-5.9734455965401771</c:v>
                </c:pt>
                <c:pt idx="154">
                  <c:v>-6.0505617996219199</c:v>
                </c:pt>
                <c:pt idx="155">
                  <c:v>-6.1271782622753008</c:v>
                </c:pt>
                <c:pt idx="156">
                  <c:v>-6.2033037921545766</c:v>
                </c:pt>
                <c:pt idx="157">
                  <c:v>-6.2789469765539883</c:v>
                </c:pt>
                <c:pt idx="158">
                  <c:v>-6.3541161895935545</c:v>
                </c:pt>
                <c:pt idx="159">
                  <c:v>-6.4288195991120016</c:v>
                </c:pt>
                <c:pt idx="160">
                  <c:v>-6.5030651732812697</c:v>
                </c:pt>
                <c:pt idx="161">
                  <c:v>-6.5768606869560333</c:v>
                </c:pt>
                <c:pt idx="162">
                  <c:v>-6.6502137277708773</c:v>
                </c:pt>
                <c:pt idx="163">
                  <c:v>-6.7231317019973051</c:v>
                </c:pt>
                <c:pt idx="164">
                  <c:v>-6.7956218401717692</c:v>
                </c:pt>
                <c:pt idx="165">
                  <c:v>-6.8676912025055623</c:v>
                </c:pt>
                <c:pt idx="166">
                  <c:v>-6.9393466840866331</c:v>
                </c:pt>
                <c:pt idx="167">
                  <c:v>-7.010595019882996</c:v>
                </c:pt>
                <c:pt idx="168">
                  <c:v>-7.081442789556748</c:v>
                </c:pt>
                <c:pt idx="169">
                  <c:v>-7.1518964220973231</c:v>
                </c:pt>
                <c:pt idx="170">
                  <c:v>-7.2219622002821726</c:v>
                </c:pt>
                <c:pt idx="171">
                  <c:v>-7.2916462649724414</c:v>
                </c:pt>
                <c:pt idx="172">
                  <c:v>-7.3609546192511566</c:v>
                </c:pt>
                <c:pt idx="173">
                  <c:v>-7.4298931324107471</c:v>
                </c:pt>
                <c:pt idx="174">
                  <c:v>-7.4984675437964157</c:v>
                </c:pt>
                <c:pt idx="175">
                  <c:v>-7.5666834665118232</c:v>
                </c:pt>
                <c:pt idx="176">
                  <c:v>-7.6345463909927913</c:v>
                </c:pt>
                <c:pt idx="177">
                  <c:v>-7.7020616884548012</c:v>
                </c:pt>
                <c:pt idx="178">
                  <c:v>-7.7692346142196076</c:v>
                </c:pt>
                <c:pt idx="179">
                  <c:v>-7.8360703109260328</c:v>
                </c:pt>
                <c:pt idx="180">
                  <c:v>-7.9025738116298063</c:v>
                </c:pt>
                <c:pt idx="181">
                  <c:v>-7.968750042797101</c:v>
                </c:pt>
                <c:pt idx="182">
                  <c:v>-8.0346038271960225</c:v>
                </c:pt>
                <c:pt idx="183">
                  <c:v>-8.100139886690398</c:v>
                </c:pt>
                <c:pt idx="184">
                  <c:v>-8.1653628449396791</c:v>
                </c:pt>
                <c:pt idx="185">
                  <c:v>-8.2302772300088307</c:v>
                </c:pt>
                <c:pt idx="186">
                  <c:v>-8.2948874768918408</c:v>
                </c:pt>
                <c:pt idx="187">
                  <c:v>-8.3591979299522166</c:v>
                </c:pt>
                <c:pt idx="188">
                  <c:v>-8.4232128452837198</c:v>
                </c:pt>
                <c:pt idx="189">
                  <c:v>-8.4869363929946857</c:v>
                </c:pt>
                <c:pt idx="190">
                  <c:v>-8.550372659418592</c:v>
                </c:pt>
                <c:pt idx="191">
                  <c:v>-8.6135256492540044</c:v>
                </c:pt>
                <c:pt idx="192">
                  <c:v>-8.6763992876364746</c:v>
                </c:pt>
                <c:pt idx="193">
                  <c:v>-8.73899742214501</c:v>
                </c:pt>
                <c:pt idx="194">
                  <c:v>-8.8013238247456513</c:v>
                </c:pt>
                <c:pt idx="195">
                  <c:v>-8.863382193674477</c:v>
                </c:pt>
                <c:pt idx="196">
                  <c:v>-8.9251761552623332</c:v>
                </c:pt>
                <c:pt idx="197">
                  <c:v>-8.9867092657034302</c:v>
                </c:pt>
                <c:pt idx="198">
                  <c:v>-9.0479850127699617</c:v>
                </c:pt>
                <c:pt idx="199">
                  <c:v>-9.1090068174745724</c:v>
                </c:pt>
                <c:pt idx="200">
                  <c:v>-9.1697780356828229</c:v>
                </c:pt>
                <c:pt idx="201">
                  <c:v>-9.2303019596771794</c:v>
                </c:pt>
                <c:pt idx="202">
                  <c:v>-9.2905818196745038</c:v>
                </c:pt>
                <c:pt idx="203">
                  <c:v>-9.3506207852986538</c:v>
                </c:pt>
                <c:pt idx="204">
                  <c:v>-9.4104219670096825</c:v>
                </c:pt>
                <c:pt idx="205">
                  <c:v>-9.4699884174913365</c:v>
                </c:pt>
                <c:pt idx="206">
                  <c:v>-9.5293231329982202</c:v>
                </c:pt>
                <c:pt idx="207">
                  <c:v>-9.5884290546640436</c:v>
                </c:pt>
                <c:pt idx="208">
                  <c:v>-9.6473090697723602</c:v>
                </c:pt>
                <c:pt idx="209">
                  <c:v>-9.7059660129910306</c:v>
                </c:pt>
                <c:pt idx="210">
                  <c:v>-9.7644026675716837</c:v>
                </c:pt>
                <c:pt idx="211">
                  <c:v>-9.8226217665154039</c:v>
                </c:pt>
                <c:pt idx="212">
                  <c:v>-9.8806259937056886</c:v>
                </c:pt>
                <c:pt idx="213">
                  <c:v>-9.9384179850099343</c:v>
                </c:pt>
                <c:pt idx="214">
                  <c:v>-9.9960003293503696</c:v>
                </c:pt>
                <c:pt idx="215">
                  <c:v>-10.053375569745489</c:v>
                </c:pt>
                <c:pt idx="216">
                  <c:v>-10.110546204323054</c:v>
                </c:pt>
                <c:pt idx="217">
                  <c:v>-10.167514687305459</c:v>
                </c:pt>
                <c:pt idx="218">
                  <c:v>-10.224283429968473</c:v>
                </c:pt>
                <c:pt idx="219">
                  <c:v>-10.280854801574185</c:v>
                </c:pt>
                <c:pt idx="220">
                  <c:v>-10.337231130278987</c:v>
                </c:pt>
                <c:pt idx="221">
                  <c:v>-10.393414704017395</c:v>
                </c:pt>
                <c:pt idx="222">
                  <c:v>-10.449407771362528</c:v>
                </c:pt>
                <c:pt idx="223">
                  <c:v>-10.505212542363909</c:v>
                </c:pt>
                <c:pt idx="224">
                  <c:v>-10.560831189363373</c:v>
                </c:pt>
                <c:pt idx="225">
                  <c:v>-10.61626584778978</c:v>
                </c:pt>
                <c:pt idx="226">
                  <c:v>-11.16093795411145</c:v>
                </c:pt>
                <c:pt idx="227">
                  <c:v>-11.689313532307269</c:v>
                </c:pt>
                <c:pt idx="228">
                  <c:v>-12.203023733950968</c:v>
                </c:pt>
                <c:pt idx="229">
                  <c:v>-12.703461191639828</c:v>
                </c:pt>
                <c:pt idx="230">
                  <c:v>-13.191821098698052</c:v>
                </c:pt>
                <c:pt idx="231">
                  <c:v>-13.669134038174832</c:v>
                </c:pt>
                <c:pt idx="232">
                  <c:v>-14.136292479211232</c:v>
                </c:pt>
                <c:pt idx="233">
                  <c:v>-14.594072353718158</c:v>
                </c:pt>
                <c:pt idx="234">
                  <c:v>-15.043150768442541</c:v>
                </c:pt>
                <c:pt idx="235">
                  <c:v>-15.484120650200076</c:v>
                </c:pt>
                <c:pt idx="236">
                  <c:v>-15.917502934532965</c:v>
                </c:pt>
                <c:pt idx="237">
                  <c:v>-16.343756769659812</c:v>
                </c:pt>
                <c:pt idx="238">
                  <c:v>-16.763288104251174</c:v>
                </c:pt>
                <c:pt idx="239">
                  <c:v>-17.176456949563978</c:v>
                </c:pt>
                <c:pt idx="240">
                  <c:v>-17.583583546984563</c:v>
                </c:pt>
                <c:pt idx="241">
                  <c:v>-17.984953626231686</c:v>
                </c:pt>
                <c:pt idx="242">
                  <c:v>-18.380822903887722</c:v>
                </c:pt>
                <c:pt idx="243">
                  <c:v>-18.771420944042262</c:v>
                </c:pt>
                <c:pt idx="244">
                  <c:v>-19.156954480805155</c:v>
                </c:pt>
                <c:pt idx="245">
                  <c:v>-19.537610284909654</c:v>
                </c:pt>
                <c:pt idx="246">
                  <c:v>-19.913557642565401</c:v>
                </c:pt>
                <c:pt idx="247">
                  <c:v>-20.284950503367231</c:v>
                </c:pt>
                <c:pt idx="248">
                  <c:v>-20.651929344839012</c:v>
                </c:pt>
                <c:pt idx="249">
                  <c:v>-21.014622793646534</c:v>
                </c:pt>
                <c:pt idx="250">
                  <c:v>-21.373149037308306</c:v>
                </c:pt>
                <c:pt idx="251">
                  <c:v>-21.727617055100438</c:v>
                </c:pt>
                <c:pt idx="252">
                  <c:v>-22.078127692586573</c:v>
                </c:pt>
                <c:pt idx="253">
                  <c:v>-22.42477460063974</c:v>
                </c:pt>
                <c:pt idx="254">
                  <c:v>-22.767645056833974</c:v>
                </c:pt>
                <c:pt idx="255">
                  <c:v>-23.106820684563758</c:v>
                </c:pt>
                <c:pt idx="256">
                  <c:v>-23.442378083119124</c:v>
                </c:pt>
                <c:pt idx="257">
                  <c:v>-23.774389380134551</c:v>
                </c:pt>
                <c:pt idx="258">
                  <c:v>-24.102922716289342</c:v>
                </c:pt>
                <c:pt idx="259">
                  <c:v>-24.428042670820062</c:v>
                </c:pt>
                <c:pt idx="260">
                  <c:v>-24.749810635277449</c:v>
                </c:pt>
                <c:pt idx="261">
                  <c:v>-25.068285141990586</c:v>
                </c:pt>
                <c:pt idx="262">
                  <c:v>-25.383522152866039</c:v>
                </c:pt>
                <c:pt idx="263">
                  <c:v>-25.695575313428954</c:v>
                </c:pt>
                <c:pt idx="264">
                  <c:v>-26.004496176389527</c:v>
                </c:pt>
                <c:pt idx="265">
                  <c:v>-26.310334398477568</c:v>
                </c:pt>
                <c:pt idx="266">
                  <c:v>-26.613137913819443</c:v>
                </c:pt>
                <c:pt idx="267">
                  <c:v>-26.912953086722847</c:v>
                </c:pt>
                <c:pt idx="268">
                  <c:v>-27.209824846380563</c:v>
                </c:pt>
                <c:pt idx="269">
                  <c:v>-27.503796805693991</c:v>
                </c:pt>
                <c:pt idx="270">
                  <c:v>-27.794911366147318</c:v>
                </c:pt>
                <c:pt idx="271">
                  <c:v>-28.083209810426638</c:v>
                </c:pt>
                <c:pt idx="272">
                  <c:v>-28.368732384271915</c:v>
                </c:pt>
                <c:pt idx="273">
                  <c:v>-28.651518368868597</c:v>
                </c:pt>
                <c:pt idx="274">
                  <c:v>-28.93160614492702</c:v>
                </c:pt>
                <c:pt idx="275">
                  <c:v>-29.209033249459001</c:v>
                </c:pt>
                <c:pt idx="276">
                  <c:v>-29.483836426138637</c:v>
                </c:pt>
                <c:pt idx="277">
                  <c:v>-29.75605167002751</c:v>
                </c:pt>
                <c:pt idx="278">
                  <c:v>-30.025714267350082</c:v>
                </c:pt>
                <c:pt idx="279">
                  <c:v>-30.29285883092264</c:v>
                </c:pt>
                <c:pt idx="280">
                  <c:v>-30.557519331766123</c:v>
                </c:pt>
                <c:pt idx="281">
                  <c:v>-30.819729127369463</c:v>
                </c:pt>
                <c:pt idx="282">
                  <c:v>-31.079520987013453</c:v>
                </c:pt>
                <c:pt idx="283">
                  <c:v>-31.336927114515962</c:v>
                </c:pt>
                <c:pt idx="284">
                  <c:v>-31.591979168715373</c:v>
                </c:pt>
                <c:pt idx="285">
                  <c:v>-31.84470828197091</c:v>
                </c:pt>
                <c:pt idx="286">
                  <c:v>-32.095145076924673</c:v>
                </c:pt>
                <c:pt idx="287">
                  <c:v>-32.343319681740311</c:v>
                </c:pt>
                <c:pt idx="288">
                  <c:v>-32.58926174400716</c:v>
                </c:pt>
                <c:pt idx="289">
                  <c:v>-32.83300044347547</c:v>
                </c:pt>
                <c:pt idx="290">
                  <c:v>-33.074564503768109</c:v>
                </c:pt>
                <c:pt idx="291">
                  <c:v>-33.313982203196034</c:v>
                </c:pt>
                <c:pt idx="292">
                  <c:v>-33.551281384789235</c:v>
                </c:pt>
                <c:pt idx="293">
                  <c:v>-33.786489465640869</c:v>
                </c:pt>
                <c:pt idx="294">
                  <c:v>-34.019633445650143</c:v>
                </c:pt>
                <c:pt idx="295">
                  <c:v>-34.250739915738492</c:v>
                </c:pt>
                <c:pt idx="296">
                  <c:v>-34.479835065604647</c:v>
                </c:pt>
                <c:pt idx="297">
                  <c:v>-34.706944691075321</c:v>
                </c:pt>
                <c:pt idx="298">
                  <c:v>-34.932094201101314</c:v>
                </c:pt>
                <c:pt idx="299">
                  <c:v>-35.155308624442149</c:v>
                </c:pt>
                <c:pt idx="300">
                  <c:v>-35.376612616076947</c:v>
                </c:pt>
                <c:pt idx="301">
                  <c:v>-35.596030463374106</c:v>
                </c:pt>
                <c:pt idx="302">
                  <c:v>-35.813586092048119</c:v>
                </c:pt>
                <c:pt idx="303">
                  <c:v>-36.029303071928005</c:v>
                </c:pt>
                <c:pt idx="304">
                  <c:v>-36.24320462255853</c:v>
                </c:pt>
                <c:pt idx="305">
                  <c:v>-36.455313618652504</c:v>
                </c:pt>
                <c:pt idx="306">
                  <c:v>-36.665652595409803</c:v>
                </c:pt>
                <c:pt idx="307">
                  <c:v>-36.87424375371662</c:v>
                </c:pt>
                <c:pt idx="308">
                  <c:v>-37.081108965236609</c:v>
                </c:pt>
                <c:pt idx="309">
                  <c:v>-37.286269777403511</c:v>
                </c:pt>
                <c:pt idx="310">
                  <c:v>-37.489747418324072</c:v>
                </c:pt>
                <c:pt idx="311">
                  <c:v>-37.691562801597918</c:v>
                </c:pt>
                <c:pt idx="312">
                  <c:v>-37.891736531060857</c:v>
                </c:pt>
                <c:pt idx="313">
                  <c:v>-38.090288905456347</c:v>
                </c:pt>
                <c:pt idx="314">
                  <c:v>-38.2872399230396</c:v>
                </c:pt>
                <c:pt idx="315">
                  <c:v>-38.482609286117743</c:v>
                </c:pt>
                <c:pt idx="316">
                  <c:v>-38.676416405529125</c:v>
                </c:pt>
                <c:pt idx="317">
                  <c:v>-38.868680405064033</c:v>
                </c:pt>
                <c:pt idx="318">
                  <c:v>-39.059420125828936</c:v>
                </c:pt>
                <c:pt idx="319">
                  <c:v>-39.248654130555863</c:v>
                </c:pt>
                <c:pt idx="320">
                  <c:v>-39.436400707858176</c:v>
                </c:pt>
                <c:pt idx="321">
                  <c:v>-39.622677876433784</c:v>
                </c:pt>
                <c:pt idx="322">
                  <c:v>-39.807503389216699</c:v>
                </c:pt>
                <c:pt idx="323">
                  <c:v>-39.990894737477475</c:v>
                </c:pt>
                <c:pt idx="324">
                  <c:v>-40.172869154873077</c:v>
                </c:pt>
                <c:pt idx="325">
                  <c:v>-40.353443621446615</c:v>
                </c:pt>
                <c:pt idx="326">
                  <c:v>-40.532634867577045</c:v>
                </c:pt>
                <c:pt idx="327">
                  <c:v>-40.710459377879317</c:v>
                </c:pt>
                <c:pt idx="328">
                  <c:v>-40.886933395054811</c:v>
                </c:pt>
                <c:pt idx="329">
                  <c:v>-41.062072923692448</c:v>
                </c:pt>
                <c:pt idx="330">
                  <c:v>-41.235893734020415</c:v>
                </c:pt>
                <c:pt idx="331">
                  <c:v>-41.408411365608522</c:v>
                </c:pt>
                <c:pt idx="332">
                  <c:v>-41.579641131021425</c:v>
                </c:pt>
                <c:pt idx="333">
                  <c:v>-41.749598119422664</c:v>
                </c:pt>
                <c:pt idx="334">
                  <c:v>-41.918297200129508</c:v>
                </c:pt>
                <c:pt idx="335">
                  <c:v>-42.085753026118844</c:v>
                </c:pt>
                <c:pt idx="336">
                  <c:v>-42.251980037484103</c:v>
                </c:pt>
                <c:pt idx="337">
                  <c:v>-42.416992464843318</c:v>
                </c:pt>
                <c:pt idx="338">
                  <c:v>-42.580804332698548</c:v>
                </c:pt>
                <c:pt idx="339">
                  <c:v>-42.743429462746647</c:v>
                </c:pt>
                <c:pt idx="340">
                  <c:v>-42.904881477141707</c:v>
                </c:pt>
                <c:pt idx="341">
                  <c:v>-43.065173801709307</c:v>
                </c:pt>
                <c:pt idx="342">
                  <c:v>-43.224319669112809</c:v>
                </c:pt>
                <c:pt idx="343">
                  <c:v>-43.382332121971892</c:v>
                </c:pt>
                <c:pt idx="344">
                  <c:v>-43.539224015933712</c:v>
                </c:pt>
                <c:pt idx="345">
                  <c:v>-43.695008022696769</c:v>
                </c:pt>
                <c:pt idx="346">
                  <c:v>-43.849696632988156</c:v>
                </c:pt>
                <c:pt idx="347">
                  <c:v>-44.003302159494083</c:v>
                </c:pt>
                <c:pt idx="348">
                  <c:v>-44.15583673974438</c:v>
                </c:pt>
                <c:pt idx="349">
                  <c:v>-44.307312338951249</c:v>
                </c:pt>
                <c:pt idx="350">
                  <c:v>-44.457740752802621</c:v>
                </c:pt>
                <c:pt idx="351">
                  <c:v>-44.607133610210525</c:v>
                </c:pt>
                <c:pt idx="352">
                  <c:v>-44.755502376015066</c:v>
                </c:pt>
                <c:pt idx="353">
                  <c:v>-44.902858353644234</c:v>
                </c:pt>
                <c:pt idx="354">
                  <c:v>-45.049212687730162</c:v>
                </c:pt>
                <c:pt idx="355">
                  <c:v>-45.194576366682249</c:v>
                </c:pt>
                <c:pt idx="356">
                  <c:v>-45.338960225217676</c:v>
                </c:pt>
                <c:pt idx="357">
                  <c:v>-45.482374946849745</c:v>
                </c:pt>
                <c:pt idx="358">
                  <c:v>-45.624831066334615</c:v>
                </c:pt>
                <c:pt idx="359">
                  <c:v>-45.766338972076937</c:v>
                </c:pt>
                <c:pt idx="360">
                  <c:v>-45.906908908494927</c:v>
                </c:pt>
                <c:pt idx="361">
                  <c:v>-46.04655097834528</c:v>
                </c:pt>
                <c:pt idx="362">
                  <c:v>-46.185275145008752</c:v>
                </c:pt>
                <c:pt idx="363">
                  <c:v>-46.32309123473658</c:v>
                </c:pt>
                <c:pt idx="364">
                  <c:v>-46.460008938858635</c:v>
                </c:pt>
                <c:pt idx="365">
                  <c:v>-46.596037815953544</c:v>
                </c:pt>
                <c:pt idx="366">
                  <c:v>-46.73118729398162</c:v>
                </c:pt>
                <c:pt idx="367">
                  <c:v>-46.865466672380968</c:v>
                </c:pt>
                <c:pt idx="368">
                  <c:v>-46.998885124127298</c:v>
                </c:pt>
                <c:pt idx="369">
                  <c:v>-47.131451697758173</c:v>
                </c:pt>
                <c:pt idx="370">
                  <c:v>-47.263175319362091</c:v>
                </c:pt>
                <c:pt idx="371">
                  <c:v>-47.394064794532973</c:v>
                </c:pt>
                <c:pt idx="372">
                  <c:v>-47.524128810290662</c:v>
                </c:pt>
                <c:pt idx="373">
                  <c:v>-47.653375936967976</c:v>
                </c:pt>
                <c:pt idx="374">
                  <c:v>-47.781814630064723</c:v>
                </c:pt>
                <c:pt idx="375">
                  <c:v>-47.909453232069488</c:v>
                </c:pt>
                <c:pt idx="376">
                  <c:v>-48.036299974249424</c:v>
                </c:pt>
                <c:pt idx="377">
                  <c:v>-48.162362978408794</c:v>
                </c:pt>
                <c:pt idx="378">
                  <c:v>-48.287650258616672</c:v>
                </c:pt>
                <c:pt idx="379">
                  <c:v>-48.41216972290453</c:v>
                </c:pt>
                <c:pt idx="380">
                  <c:v>-48.535929174933756</c:v>
                </c:pt>
                <c:pt idx="381">
                  <c:v>-48.658936315634371</c:v>
                </c:pt>
                <c:pt idx="382">
                  <c:v>-48.781198744814617</c:v>
                </c:pt>
                <c:pt idx="383">
                  <c:v>-48.902723962742542</c:v>
                </c:pt>
                <c:pt idx="384">
                  <c:v>-49.023519371699834</c:v>
                </c:pt>
                <c:pt idx="385">
                  <c:v>-49.14359227750839</c:v>
                </c:pt>
                <c:pt idx="386">
                  <c:v>-49.26294989103009</c:v>
                </c:pt>
                <c:pt idx="387">
                  <c:v>-49.381599329640409</c:v>
                </c:pt>
                <c:pt idx="388">
                  <c:v>-49.499547618676118</c:v>
                </c:pt>
                <c:pt idx="389">
                  <c:v>-49.616801692857699</c:v>
                </c:pt>
                <c:pt idx="390">
                  <c:v>-49.73336839768691</c:v>
                </c:pt>
                <c:pt idx="391">
                  <c:v>-49.849254490819845</c:v>
                </c:pt>
                <c:pt idx="392">
                  <c:v>-49.964466643416117</c:v>
                </c:pt>
                <c:pt idx="393">
                  <c:v>-50.079011441464388</c:v>
                </c:pt>
                <c:pt idx="394">
                  <c:v>-50.192895387084924</c:v>
                </c:pt>
                <c:pt idx="395">
                  <c:v>-50.306124899809319</c:v>
                </c:pt>
                <c:pt idx="396">
                  <c:v>-50.418706317838044</c:v>
                </c:pt>
                <c:pt idx="397">
                  <c:v>-50.53064589927618</c:v>
                </c:pt>
                <c:pt idx="398">
                  <c:v>-50.641949823347574</c:v>
                </c:pt>
                <c:pt idx="399">
                  <c:v>-50.752624191588055</c:v>
                </c:pt>
                <c:pt idx="400">
                  <c:v>-50.862675029017993</c:v>
                </c:pt>
                <c:pt idx="401">
                  <c:v>-50.972108285294475</c:v>
                </c:pt>
                <c:pt idx="402">
                  <c:v>-51.080929835843676</c:v>
                </c:pt>
                <c:pt idx="403">
                  <c:v>-51.189145482973757</c:v>
                </c:pt>
                <c:pt idx="404">
                  <c:v>-51.296760956968441</c:v>
                </c:pt>
                <c:pt idx="405">
                  <c:v>-51.403781917161922</c:v>
                </c:pt>
                <c:pt idx="406">
                  <c:v>-51.510213952995301</c:v>
                </c:pt>
                <c:pt idx="407">
                  <c:v>-51.61606258505487</c:v>
                </c:pt>
                <c:pt idx="408">
                  <c:v>-51.721333266092664</c:v>
                </c:pt>
                <c:pt idx="409">
                  <c:v>-51.826031382029633</c:v>
                </c:pt>
                <c:pt idx="410">
                  <c:v>-51.930162252941578</c:v>
                </c:pt>
                <c:pt idx="411">
                  <c:v>-52.033731134028464</c:v>
                </c:pt>
                <c:pt idx="412">
                  <c:v>-52.136743216567119</c:v>
                </c:pt>
                <c:pt idx="413">
                  <c:v>-52.239203628847903</c:v>
                </c:pt>
                <c:pt idx="414">
                  <c:v>-52.341117437095413</c:v>
                </c:pt>
                <c:pt idx="415">
                  <c:v>-52.442489646373687</c:v>
                </c:pt>
                <c:pt idx="416">
                  <c:v>-52.543325201476144</c:v>
                </c:pt>
                <c:pt idx="417">
                  <c:v>-52.64362898780049</c:v>
                </c:pt>
                <c:pt idx="418">
                  <c:v>-52.743405832209021</c:v>
                </c:pt>
                <c:pt idx="419">
                  <c:v>-52.842660503874377</c:v>
                </c:pt>
                <c:pt idx="420">
                  <c:v>-52.941397715111272</c:v>
                </c:pt>
                <c:pt idx="421">
                  <c:v>-53.039622122194174</c:v>
                </c:pt>
                <c:pt idx="422">
                  <c:v>-53.137338326161526</c:v>
                </c:pt>
                <c:pt idx="423">
                  <c:v>-53.234550873606494</c:v>
                </c:pt>
                <c:pt idx="424">
                  <c:v>-53.331264257454556</c:v>
                </c:pt>
                <c:pt idx="425">
                  <c:v>-53.427482917728312</c:v>
                </c:pt>
                <c:pt idx="426">
                  <c:v>-53.523211242299524</c:v>
                </c:pt>
                <c:pt idx="427">
                  <c:v>-53.61845356762889</c:v>
                </c:pt>
                <c:pt idx="428">
                  <c:v>-53.713214179493505</c:v>
                </c:pt>
                <c:pt idx="429">
                  <c:v>-53.807497313702441</c:v>
                </c:pt>
                <c:pt idx="430">
                  <c:v>-53.901307156800598</c:v>
                </c:pt>
                <c:pt idx="431">
                  <c:v>-53.994647846761012</c:v>
                </c:pt>
                <c:pt idx="432">
                  <c:v>-54.087523473665861</c:v>
                </c:pt>
                <c:pt idx="433">
                  <c:v>-54.179938080376417</c:v>
                </c:pt>
                <c:pt idx="434">
                  <c:v>-54.271895663192026</c:v>
                </c:pt>
                <c:pt idx="435">
                  <c:v>-54.363400172498537</c:v>
                </c:pt>
                <c:pt idx="436">
                  <c:v>-54.45445551340606</c:v>
                </c:pt>
                <c:pt idx="437">
                  <c:v>-54.545065546376577</c:v>
                </c:pt>
                <c:pt idx="438">
                  <c:v>-54.635234087841368</c:v>
                </c:pt>
                <c:pt idx="439">
                  <c:v>-54.724964910808481</c:v>
                </c:pt>
                <c:pt idx="440">
                  <c:v>-54.814261745460549</c:v>
                </c:pt>
                <c:pt idx="441">
                  <c:v>-54.903128279742937</c:v>
                </c:pt>
                <c:pt idx="442">
                  <c:v>-54.991568159942545</c:v>
                </c:pt>
                <c:pt idx="443">
                  <c:v>-55.079584991257413</c:v>
                </c:pt>
                <c:pt idx="444">
                  <c:v>-55.167182338357179</c:v>
                </c:pt>
                <c:pt idx="445">
                  <c:v>-55.254363725934738</c:v>
                </c:pt>
                <c:pt idx="446">
                  <c:v>-55.341132639249096</c:v>
                </c:pt>
                <c:pt idx="447">
                  <c:v>-55.427492524659684</c:v>
                </c:pt>
                <c:pt idx="448">
                  <c:v>-55.513446790152244</c:v>
                </c:pt>
                <c:pt idx="449">
                  <c:v>-55.598998805856439</c:v>
                </c:pt>
                <c:pt idx="450">
                  <c:v>-55.684151904555314</c:v>
                </c:pt>
                <c:pt idx="451">
                  <c:v>-55.768909382186827</c:v>
                </c:pt>
                <c:pt idx="452">
                  <c:v>-55.853274498337527</c:v>
                </c:pt>
                <c:pt idx="453">
                  <c:v>-55.937250476728508</c:v>
                </c:pt>
                <c:pt idx="454">
                  <c:v>-56.020840505693783</c:v>
                </c:pt>
                <c:pt idx="455">
                  <c:v>-56.104047738651381</c:v>
                </c:pt>
                <c:pt idx="456">
                  <c:v>-56.186875294566896</c:v>
                </c:pt>
                <c:pt idx="457">
                  <c:v>-56.269326258410139</c:v>
                </c:pt>
                <c:pt idx="458">
                  <c:v>-56.351403681604488</c:v>
                </c:pt>
                <c:pt idx="459">
                  <c:v>-56.43311058246961</c:v>
                </c:pt>
                <c:pt idx="460">
                  <c:v>-56.514449946657088</c:v>
                </c:pt>
                <c:pt idx="461">
                  <c:v>-56.595424727579598</c:v>
                </c:pt>
                <c:pt idx="462">
                  <c:v>-56.676037846833452</c:v>
                </c:pt>
                <c:pt idx="463">
                  <c:v>-56.756292194614623</c:v>
                </c:pt>
                <c:pt idx="464">
                  <c:v>-56.836190630128527</c:v>
                </c:pt>
                <c:pt idx="465">
                  <c:v>-56.91573598199362</c:v>
                </c:pt>
                <c:pt idx="466">
                  <c:v>-56.994931048638719</c:v>
                </c:pt>
                <c:pt idx="467">
                  <c:v>-57.073778598694489</c:v>
                </c:pt>
                <c:pt idx="468">
                  <c:v>-57.152281371378876</c:v>
                </c:pt>
                <c:pt idx="469">
                  <c:v>-57.230442076876862</c:v>
                </c:pt>
                <c:pt idx="470">
                  <c:v>-57.308263396714437</c:v>
                </c:pt>
                <c:pt idx="471">
                  <c:v>-57.385747984126965</c:v>
                </c:pt>
                <c:pt idx="472">
                  <c:v>-57.462898464422103</c:v>
                </c:pt>
                <c:pt idx="473">
                  <c:v>-57.539717435337217</c:v>
                </c:pt>
                <c:pt idx="474">
                  <c:v>-57.616207467391511</c:v>
                </c:pt>
                <c:pt idx="475">
                  <c:v>-57.69237110423299</c:v>
                </c:pt>
                <c:pt idx="476">
                  <c:v>-57.768210862980112</c:v>
                </c:pt>
                <c:pt idx="477">
                  <c:v>-57.843729234558566</c:v>
                </c:pt>
                <c:pt idx="478">
                  <c:v>-57.918928684032963</c:v>
                </c:pt>
                <c:pt idx="479">
                  <c:v>-57.993811650933658</c:v>
                </c:pt>
                <c:pt idx="480">
                  <c:v>-58.068380549578777</c:v>
                </c:pt>
                <c:pt idx="481">
                  <c:v>-58.142637769391499</c:v>
                </c:pt>
                <c:pt idx="482">
                  <c:v>-58.216585675212784</c:v>
                </c:pt>
                <c:pt idx="483">
                  <c:v>-58.290226607609327</c:v>
                </c:pt>
                <c:pt idx="484">
                  <c:v>-58.363562883177238</c:v>
                </c:pt>
                <c:pt idx="485">
                  <c:v>-58.436596794841186</c:v>
                </c:pt>
                <c:pt idx="486">
                  <c:v>-58.509330612149185</c:v>
                </c:pt>
                <c:pt idx="487">
                  <c:v>-58.581766581563215</c:v>
                </c:pt>
                <c:pt idx="488">
                  <c:v>-58.653906926745478</c:v>
                </c:pt>
                <c:pt idx="489">
                  <c:v>-58.725753848840682</c:v>
                </c:pt>
                <c:pt idx="490">
                  <c:v>-58.797309526754098</c:v>
                </c:pt>
                <c:pt idx="491">
                  <c:v>-58.868576117425846</c:v>
                </c:pt>
                <c:pt idx="492">
                  <c:v>-58.939555756100944</c:v>
                </c:pt>
                <c:pt idx="493">
                  <c:v>-59.010250556595771</c:v>
                </c:pt>
                <c:pt idx="494">
                  <c:v>-59.080662611560548</c:v>
                </c:pt>
                <c:pt idx="495">
                  <c:v>-59.150793992738137</c:v>
                </c:pt>
                <c:pt idx="496">
                  <c:v>-59.220646751219164</c:v>
                </c:pt>
                <c:pt idx="497">
                  <c:v>-59.29022291769347</c:v>
                </c:pt>
                <c:pt idx="498">
                  <c:v>-59.359524502698079</c:v>
                </c:pt>
                <c:pt idx="499">
                  <c:v>-59.428553496861582</c:v>
                </c:pt>
                <c:pt idx="500">
                  <c:v>-59.497311871145094</c:v>
                </c:pt>
                <c:pt idx="501">
                  <c:v>-59.565801577079839</c:v>
                </c:pt>
                <c:pt idx="502">
                  <c:v>-59.63402454700136</c:v>
                </c:pt>
                <c:pt idx="503">
                  <c:v>-59.701982694280453</c:v>
                </c:pt>
                <c:pt idx="504">
                  <c:v>-59.769677913550872</c:v>
                </c:pt>
                <c:pt idx="505">
                  <c:v>-59.837112080933892</c:v>
                </c:pt>
                <c:pt idx="506">
                  <c:v>-59.904287054259612</c:v>
                </c:pt>
                <c:pt idx="507">
                  <c:v>-59.971204673285314</c:v>
                </c:pt>
                <c:pt idx="508">
                  <c:v>-60.037866759910742</c:v>
                </c:pt>
                <c:pt idx="509">
                  <c:v>-60.104275118390326</c:v>
                </c:pt>
                <c:pt idx="510">
                  <c:v>-60.170431535542605</c:v>
                </c:pt>
                <c:pt idx="511">
                  <c:v>-60.236337780956603</c:v>
                </c:pt>
                <c:pt idx="512">
                  <c:v>-60.301995607195465</c:v>
                </c:pt>
                <c:pt idx="513">
                  <c:v>-60.367406749997286</c:v>
                </c:pt>
                <c:pt idx="514">
                  <c:v>-60.432572928473121</c:v>
                </c:pt>
                <c:pt idx="515">
                  <c:v>-60.497495845302282</c:v>
                </c:pt>
                <c:pt idx="516">
                  <c:v>-60.562177186925055</c:v>
                </c:pt>
                <c:pt idx="517">
                  <c:v>-60.626618623732689</c:v>
                </c:pt>
                <c:pt idx="518">
                  <c:v>-60.690821810254832</c:v>
                </c:pt>
                <c:pt idx="519">
                  <c:v>-60.754788385344405</c:v>
                </c:pt>
                <c:pt idx="520">
                  <c:v>-60.818519972359965</c:v>
                </c:pt>
                <c:pt idx="521">
                  <c:v>-60.882018179345614</c:v>
                </c:pt>
                <c:pt idx="522">
                  <c:v>-60.945284599208485</c:v>
                </c:pt>
                <c:pt idx="523">
                  <c:v>-61.008320809893746</c:v>
                </c:pt>
                <c:pt idx="524">
                  <c:v>-61.071128374557361</c:v>
                </c:pt>
                <c:pt idx="525">
                  <c:v>-61.133708841736443</c:v>
                </c:pt>
                <c:pt idx="526">
                  <c:v>-61.196063745517336</c:v>
                </c:pt>
                <c:pt idx="527">
                  <c:v>-61.258194605701519</c:v>
                </c:pt>
                <c:pt idx="528">
                  <c:v>-61.320102927969124</c:v>
                </c:pt>
                <c:pt idx="529">
                  <c:v>-61.381790204040463</c:v>
                </c:pt>
                <c:pt idx="530">
                  <c:v>-61.443257911835254</c:v>
                </c:pt>
                <c:pt idx="531">
                  <c:v>-61.504507515629797</c:v>
                </c:pt>
                <c:pt idx="532">
                  <c:v>-61.565540466212092</c:v>
                </c:pt>
                <c:pt idx="533">
                  <c:v>-61.626358201034776</c:v>
                </c:pt>
                <c:pt idx="534">
                  <c:v>-61.686962144366177</c:v>
                </c:pt>
                <c:pt idx="535">
                  <c:v>-61.747353707439288</c:v>
                </c:pt>
                <c:pt idx="536">
                  <c:v>-61.807534288598845</c:v>
                </c:pt>
                <c:pt idx="537">
                  <c:v>-61.867505273446355</c:v>
                </c:pt>
                <c:pt idx="538">
                  <c:v>-61.927268034983321</c:v>
                </c:pt>
                <c:pt idx="539">
                  <c:v>-61.986823933752603</c:v>
                </c:pt>
                <c:pt idx="540">
                  <c:v>-62.04617431797778</c:v>
                </c:pt>
                <c:pt idx="541">
                  <c:v>-62.105320523700897</c:v>
                </c:pt>
                <c:pt idx="542">
                  <c:v>-62.164263874918248</c:v>
                </c:pt>
                <c:pt idx="543">
                  <c:v>-62.223005683714462</c:v>
                </c:pt>
                <c:pt idx="544">
                  <c:v>-62.281547250394866</c:v>
                </c:pt>
                <c:pt idx="545">
                  <c:v>-62.339889863616065</c:v>
                </c:pt>
                <c:pt idx="546">
                  <c:v>-62.398034800514907</c:v>
                </c:pt>
                <c:pt idx="547">
                  <c:v>-62.455983326835678</c:v>
                </c:pt>
                <c:pt idx="548">
                  <c:v>-62.513736697055819</c:v>
                </c:pt>
                <c:pt idx="549">
                  <c:v>-62.571296154509824</c:v>
                </c:pt>
                <c:pt idx="550">
                  <c:v>-62.628662931511698</c:v>
                </c:pt>
                <c:pt idx="551">
                  <c:v>-62.685838249475793</c:v>
                </c:pt>
                <c:pt idx="552">
                  <c:v>-62.742823319036049</c:v>
                </c:pt>
                <c:pt idx="553">
                  <c:v>-62.799619340163787</c:v>
                </c:pt>
                <c:pt idx="554">
                  <c:v>-62.856227502283978</c:v>
                </c:pt>
                <c:pt idx="555">
                  <c:v>-62.912648984389968</c:v>
                </c:pt>
                <c:pt idx="556">
                  <c:v>-62.968884955156817</c:v>
                </c:pt>
                <c:pt idx="557">
                  <c:v>-63.024936573053182</c:v>
                </c:pt>
                <c:pt idx="558">
                  <c:v>-63.080804986451717</c:v>
                </c:pt>
                <c:pt idx="559">
                  <c:v>-63.136491333738228</c:v>
                </c:pt>
                <c:pt idx="560">
                  <c:v>-63.191996743419232</c:v>
                </c:pt>
                <c:pt idx="561">
                  <c:v>-63.247322334228357</c:v>
                </c:pt>
                <c:pt idx="562">
                  <c:v>-63.302469215231305</c:v>
                </c:pt>
                <c:pt idx="563">
                  <c:v>-63.357438485929471</c:v>
                </c:pt>
                <c:pt idx="564">
                  <c:v>-63.412231236362366</c:v>
                </c:pt>
                <c:pt idx="565">
                  <c:v>-63.466848547208642</c:v>
                </c:pt>
                <c:pt idx="566">
                  <c:v>-63.52129148988594</c:v>
                </c:pt>
                <c:pt idx="567">
                  <c:v>-63.575561126649404</c:v>
                </c:pt>
                <c:pt idx="568">
                  <c:v>-63.629658510689083</c:v>
                </c:pt>
                <c:pt idx="569">
                  <c:v>-63.68358468622602</c:v>
                </c:pt>
                <c:pt idx="570">
                  <c:v>-63.737340688607176</c:v>
                </c:pt>
                <c:pt idx="571">
                  <c:v>-63.790927544399224</c:v>
                </c:pt>
                <c:pt idx="572">
                  <c:v>-63.844346271481065</c:v>
                </c:pt>
                <c:pt idx="573">
                  <c:v>-63.897597879135397</c:v>
                </c:pt>
                <c:pt idx="574">
                  <c:v>-63.950683368138918</c:v>
                </c:pt>
                <c:pt idx="575">
                  <c:v>-64.003603730851609</c:v>
                </c:pt>
                <c:pt idx="576">
                  <c:v>-64.056359951304785</c:v>
                </c:pt>
                <c:pt idx="577">
                  <c:v>-64.108953005288228</c:v>
                </c:pt>
                <c:pt idx="578">
                  <c:v>-64.161383860436004</c:v>
                </c:pt>
                <c:pt idx="579">
                  <c:v>-64.213653476311507</c:v>
                </c:pt>
                <c:pt idx="580">
                  <c:v>-64.265762804491288</c:v>
                </c:pt>
                <c:pt idx="581">
                  <c:v>-64.317712788647853</c:v>
                </c:pt>
                <c:pt idx="582">
                  <c:v>-64.369504364631553</c:v>
                </c:pt>
                <c:pt idx="583">
                  <c:v>-64.421138460551504</c:v>
                </c:pt>
                <c:pt idx="584">
                  <c:v>-64.472615996855296</c:v>
                </c:pt>
                <c:pt idx="585">
                  <c:v>-64.523937886408021</c:v>
                </c:pt>
                <c:pt idx="586">
                  <c:v>-64.575105034570186</c:v>
                </c:pt>
                <c:pt idx="587">
                  <c:v>-64.626118339274669</c:v>
                </c:pt>
                <c:pt idx="588">
                  <c:v>-64.676978691102903</c:v>
                </c:pt>
                <c:pt idx="589">
                  <c:v>-64.727686973359909</c:v>
                </c:pt>
                <c:pt idx="590">
                  <c:v>-64.77824406214863</c:v>
                </c:pt>
                <c:pt idx="591">
                  <c:v>-64.828650826443351</c:v>
                </c:pt>
                <c:pt idx="592">
                  <c:v>-64.87890812816201</c:v>
                </c:pt>
                <c:pt idx="593">
                  <c:v>-64.92901682223804</c:v>
                </c:pt>
                <c:pt idx="594">
                  <c:v>-64.978977756690995</c:v>
                </c:pt>
                <c:pt idx="595">
                  <c:v>-65.028791772696508</c:v>
                </c:pt>
                <c:pt idx="596">
                  <c:v>-65.078459704655415</c:v>
                </c:pt>
                <c:pt idx="597">
                  <c:v>-65.127982380261983</c:v>
                </c:pt>
                <c:pt idx="598">
                  <c:v>-65.177360620571406</c:v>
                </c:pt>
                <c:pt idx="599">
                  <c:v>-65.226595240066501</c:v>
                </c:pt>
                <c:pt idx="600">
                  <c:v>-65.27568704672349</c:v>
                </c:pt>
                <c:pt idx="601">
                  <c:v>-65.324636842077183</c:v>
                </c:pt>
                <c:pt idx="602">
                  <c:v>-65.373445421285311</c:v>
                </c:pt>
                <c:pt idx="603">
                  <c:v>-65.422113573192036</c:v>
                </c:pt>
                <c:pt idx="604">
                  <c:v>-65.470642080390874</c:v>
                </c:pt>
                <c:pt idx="605">
                  <c:v>-65.51903171928673</c:v>
                </c:pt>
                <c:pt idx="606">
                  <c:v>-67.776980066134001</c:v>
                </c:pt>
                <c:pt idx="607">
                  <c:v>-69.76738516123747</c:v>
                </c:pt>
                <c:pt idx="608">
                  <c:v>-71.546573137697834</c:v>
                </c:pt>
                <c:pt idx="609">
                  <c:v>-73.155088212852903</c:v>
                </c:pt>
                <c:pt idx="610">
                  <c:v>-74.622963882146465</c:v>
                </c:pt>
                <c:pt idx="611">
                  <c:v>-75.973007410901346</c:v>
                </c:pt>
                <c:pt idx="612">
                  <c:v>-77.222916371570975</c:v>
                </c:pt>
                <c:pt idx="613">
                  <c:v>-78.386684287496479</c:v>
                </c:pt>
                <c:pt idx="614">
                  <c:v>-79.475559748796854</c:v>
                </c:pt>
                <c:pt idx="615">
                  <c:v>-80.498716937731501</c:v>
                </c:pt>
                <c:pt idx="616">
                  <c:v>-81.463734748869442</c:v>
                </c:pt>
                <c:pt idx="617">
                  <c:v>-82.3769459441896</c:v>
                </c:pt>
                <c:pt idx="618">
                  <c:v>-82.728950386334219</c:v>
                </c:pt>
                <c:pt idx="619">
                  <c:v>-83.073834327599783</c:v>
                </c:pt>
                <c:pt idx="620">
                  <c:v>-83.411883739824773</c:v>
                </c:pt>
                <c:pt idx="621">
                  <c:v>-83.743367584132812</c:v>
                </c:pt>
                <c:pt idx="622">
                  <c:v>-84.068539137197646</c:v>
                </c:pt>
                <c:pt idx="623">
                  <c:v>-84.387637190865178</c:v>
                </c:pt>
                <c:pt idx="624">
                  <c:v>-84.700887139319079</c:v>
                </c:pt>
                <c:pt idx="625">
                  <c:v>-85.008501966165554</c:v>
                </c:pt>
                <c:pt idx="626">
                  <c:v>-85.310683142262022</c:v>
                </c:pt>
                <c:pt idx="627">
                  <c:v>-85.60762144377756</c:v>
                </c:pt>
                <c:pt idx="628">
                  <c:v>-85.899497698823211</c:v>
                </c:pt>
                <c:pt idx="629">
                  <c:v>-86.18648346999376</c:v>
                </c:pt>
                <c:pt idx="630">
                  <c:v>-86.468741679300962</c:v>
                </c:pt>
                <c:pt idx="631">
                  <c:v>-86.746427181228711</c:v>
                </c:pt>
                <c:pt idx="632">
                  <c:v>-87.019687288988166</c:v>
                </c:pt>
                <c:pt idx="633">
                  <c:v>-87.28866225848256</c:v>
                </c:pt>
                <c:pt idx="634">
                  <c:v>-87.5534857339929</c:v>
                </c:pt>
                <c:pt idx="635">
                  <c:v>-87.814285159160178</c:v>
                </c:pt>
                <c:pt idx="636">
                  <c:v>-88.071182156456587</c:v>
                </c:pt>
                <c:pt idx="637">
                  <c:v>-88.3242928780017</c:v>
                </c:pt>
                <c:pt idx="638">
                  <c:v>-88.573728330281938</c:v>
                </c:pt>
                <c:pt idx="639">
                  <c:v>-88.819594675069936</c:v>
                </c:pt>
                <c:pt idx="640">
                  <c:v>-89.061993508608111</c:v>
                </c:pt>
                <c:pt idx="641">
                  <c:v>-89.301022120914993</c:v>
                </c:pt>
                <c:pt idx="642">
                  <c:v>-89.53677373688997</c:v>
                </c:pt>
                <c:pt idx="643">
                  <c:v>-89.769337740730336</c:v>
                </c:pt>
                <c:pt idx="644">
                  <c:v>-89.99879988502903</c:v>
                </c:pt>
                <c:pt idx="645">
                  <c:v>-90.225242485792435</c:v>
                </c:pt>
                <c:pt idx="646">
                  <c:v>-90.448744604502764</c:v>
                </c:pt>
                <c:pt idx="647">
                  <c:v>-90.669382218245417</c:v>
                </c:pt>
                <c:pt idx="648">
                  <c:v>-90.887228378829477</c:v>
                </c:pt>
                <c:pt idx="649">
                  <c:v>-91.102353361746523</c:v>
                </c:pt>
                <c:pt idx="650">
                  <c:v>-91.314824805737828</c:v>
                </c:pt>
                <c:pt idx="651">
                  <c:v>-91.524707843672829</c:v>
                </c:pt>
                <c:pt idx="652">
                  <c:v>-91.732065225381305</c:v>
                </c:pt>
                <c:pt idx="653">
                  <c:v>-91.936957433026677</c:v>
                </c:pt>
                <c:pt idx="654">
                  <c:v>-92.139442789558487</c:v>
                </c:pt>
                <c:pt idx="655">
                  <c:v>-92.339577560737268</c:v>
                </c:pt>
                <c:pt idx="656">
                  <c:v>-92.537416051184692</c:v>
                </c:pt>
                <c:pt idx="657">
                  <c:v>-92.733010694874523</c:v>
                </c:pt>
                <c:pt idx="658">
                  <c:v>-92.926412140447241</c:v>
                </c:pt>
                <c:pt idx="659">
                  <c:v>-93.117669331700114</c:v>
                </c:pt>
                <c:pt idx="660">
                  <c:v>-93.30682958357734</c:v>
                </c:pt>
                <c:pt idx="661">
                  <c:v>-93.493938653959319</c:v>
                </c:pt>
                <c:pt idx="662">
                  <c:v>-93.679040811527429</c:v>
                </c:pt>
                <c:pt idx="663">
                  <c:v>-93.862178899959545</c:v>
                </c:pt>
                <c:pt idx="664">
                  <c:v>-94.043394398692129</c:v>
                </c:pt>
                <c:pt idx="665">
                  <c:v>-94.222727480467825</c:v>
                </c:pt>
                <c:pt idx="666">
                  <c:v>-94.400217065870493</c:v>
                </c:pt>
                <c:pt idx="667">
                  <c:v>-94.575900875035899</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85.909689402317909</c:v>
                </c:pt>
                <c:pt idx="1">
                  <c:v>83.389536426721463</c:v>
                </c:pt>
                <c:pt idx="2">
                  <c:v>80.999623810722724</c:v>
                </c:pt>
                <c:pt idx="3">
                  <c:v>78.978803774765467</c:v>
                </c:pt>
                <c:pt idx="4">
                  <c:v>77.280996650789263</c:v>
                </c:pt>
                <c:pt idx="5">
                  <c:v>75.833761133262612</c:v>
                </c:pt>
                <c:pt idx="6">
                  <c:v>74.579187627256957</c:v>
                </c:pt>
                <c:pt idx="7">
                  <c:v>73.474998301158678</c:v>
                </c:pt>
                <c:pt idx="8">
                  <c:v>72.490522478438663</c:v>
                </c:pt>
                <c:pt idx="9">
                  <c:v>71.60318189715305</c:v>
                </c:pt>
                <c:pt idx="10">
                  <c:v>65.672902150138768</c:v>
                </c:pt>
                <c:pt idx="11">
                  <c:v>62.168364819045159</c:v>
                </c:pt>
                <c:pt idx="12">
                  <c:v>59.676075598938176</c:v>
                </c:pt>
                <c:pt idx="13">
                  <c:v>57.741339879663073</c:v>
                </c:pt>
                <c:pt idx="14">
                  <c:v>56.160085626065801</c:v>
                </c:pt>
                <c:pt idx="15">
                  <c:v>54.823087939968993</c:v>
                </c:pt>
                <c:pt idx="16">
                  <c:v>53.665031002571062</c:v>
                </c:pt>
                <c:pt idx="17">
                  <c:v>52.643738582765003</c:v>
                </c:pt>
                <c:pt idx="18">
                  <c:v>51.730392438512553</c:v>
                </c:pt>
                <c:pt idx="19">
                  <c:v>45.734660269594997</c:v>
                </c:pt>
                <c:pt idx="20">
                  <c:v>42.252913011814705</c:v>
                </c:pt>
                <c:pt idx="21">
                  <c:v>39.810047487829763</c:v>
                </c:pt>
                <c:pt idx="22">
                  <c:v>37.943646023577358</c:v>
                </c:pt>
                <c:pt idx="23">
                  <c:v>36.447705162702171</c:v>
                </c:pt>
                <c:pt idx="24">
                  <c:v>35.2123196766211</c:v>
                </c:pt>
                <c:pt idx="25">
                  <c:v>34.171874319681919</c:v>
                </c:pt>
                <c:pt idx="26">
                  <c:v>33.284038367313286</c:v>
                </c:pt>
                <c:pt idx="27">
                  <c:v>32.519905408149739</c:v>
                </c:pt>
                <c:pt idx="28">
                  <c:v>29.990179024071729</c:v>
                </c:pt>
                <c:pt idx="29">
                  <c:v>28.882957149256256</c:v>
                </c:pt>
                <c:pt idx="30">
                  <c:v>28.75365934534091</c:v>
                </c:pt>
                <c:pt idx="31">
                  <c:v>29.425285743827803</c:v>
                </c:pt>
                <c:pt idx="32">
                  <c:v>30.76641989796315</c:v>
                </c:pt>
                <c:pt idx="33">
                  <c:v>32.306762602025671</c:v>
                </c:pt>
                <c:pt idx="34">
                  <c:v>32.508674989757395</c:v>
                </c:pt>
                <c:pt idx="35">
                  <c:v>30.421539898419105</c:v>
                </c:pt>
                <c:pt idx="36">
                  <c:v>27.585436233165424</c:v>
                </c:pt>
                <c:pt idx="37">
                  <c:v>25.012946732667878</c:v>
                </c:pt>
                <c:pt idx="38">
                  <c:v>22.8491953222441</c:v>
                </c:pt>
                <c:pt idx="39">
                  <c:v>21.033428119922334</c:v>
                </c:pt>
                <c:pt idx="40">
                  <c:v>19.489896669783853</c:v>
                </c:pt>
                <c:pt idx="41">
                  <c:v>18.15820393916011</c:v>
                </c:pt>
                <c:pt idx="42">
                  <c:v>16.993466979736478</c:v>
                </c:pt>
                <c:pt idx="43">
                  <c:v>15.962479635002468</c:v>
                </c:pt>
                <c:pt idx="44">
                  <c:v>15.040363368839675</c:v>
                </c:pt>
                <c:pt idx="45">
                  <c:v>14.208164669554703</c:v>
                </c:pt>
                <c:pt idx="46">
                  <c:v>13.451198940666607</c:v>
                </c:pt>
                <c:pt idx="47">
                  <c:v>12.757909149196067</c:v>
                </c:pt>
                <c:pt idx="48">
                  <c:v>12.119069288767939</c:v>
                </c:pt>
                <c:pt idx="49">
                  <c:v>11.527219231201313</c:v>
                </c:pt>
                <c:pt idx="50">
                  <c:v>10.976256810093981</c:v>
                </c:pt>
                <c:pt idx="51">
                  <c:v>10.461138487817257</c:v>
                </c:pt>
                <c:pt idx="52">
                  <c:v>9.977656290654414</c:v>
                </c:pt>
                <c:pt idx="53">
                  <c:v>9.5222692052797893</c:v>
                </c:pt>
                <c:pt idx="54">
                  <c:v>9.0919740748851225</c:v>
                </c:pt>
                <c:pt idx="55">
                  <c:v>8.6842055609686248</c:v>
                </c:pt>
                <c:pt idx="56">
                  <c:v>8.2967577804623946</c:v>
                </c:pt>
                <c:pt idx="57">
                  <c:v>7.9277223069056006</c:v>
                </c:pt>
                <c:pt idx="58">
                  <c:v>7.575438666474815</c:v>
                </c:pt>
                <c:pt idx="59">
                  <c:v>7.2384544746109389</c:v>
                </c:pt>
                <c:pt idx="60">
                  <c:v>6.9154930830532511</c:v>
                </c:pt>
                <c:pt idx="61">
                  <c:v>6.6054271302558307</c:v>
                </c:pt>
                <c:pt idx="62">
                  <c:v>6.3072567706594107</c:v>
                </c:pt>
                <c:pt idx="63">
                  <c:v>6.0200916410393734</c:v>
                </c:pt>
                <c:pt idx="64">
                  <c:v>5.7431358333153506</c:v>
                </c:pt>
                <c:pt idx="65">
                  <c:v>5.4756753024280727</c:v>
                </c:pt>
                <c:pt idx="66">
                  <c:v>5.217067259020264</c:v>
                </c:pt>
                <c:pt idx="67">
                  <c:v>4.9667311895859187</c:v>
                </c:pt>
                <c:pt idx="68">
                  <c:v>4.7241412186051237</c:v>
                </c:pt>
                <c:pt idx="69">
                  <c:v>4.4888195831497555</c:v>
                </c:pt>
                <c:pt idx="70">
                  <c:v>4.2603310343444578</c:v>
                </c:pt>
                <c:pt idx="71">
                  <c:v>4.0382780147260764</c:v>
                </c:pt>
                <c:pt idx="72">
                  <c:v>3.8222964880782104</c:v>
                </c:pt>
                <c:pt idx="73">
                  <c:v>3.6120523203188482</c:v>
                </c:pt>
                <c:pt idx="74">
                  <c:v>3.4072381276983639</c:v>
                </c:pt>
                <c:pt idx="75">
                  <c:v>3.2075705228458231</c:v>
                </c:pt>
                <c:pt idx="76">
                  <c:v>3.0127877007963066</c:v>
                </c:pt>
                <c:pt idx="77">
                  <c:v>2.8226473165898276</c:v>
                </c:pt>
                <c:pt idx="78">
                  <c:v>2.636924613783715</c:v>
                </c:pt>
                <c:pt idx="79">
                  <c:v>2.4554107696000518</c:v>
                </c:pt>
                <c:pt idx="80">
                  <c:v>2.2779114277031018</c:v>
                </c:pt>
                <c:pt idx="81">
                  <c:v>2.1042453939775014</c:v>
                </c:pt>
                <c:pt idx="82">
                  <c:v>1.9342434743237511</c:v>
                </c:pt>
                <c:pt idx="83">
                  <c:v>1.7677474365351764</c:v>
                </c:pt>
                <c:pt idx="84">
                  <c:v>1.6046090808785551</c:v>
                </c:pt>
                <c:pt idx="85">
                  <c:v>1.4446894061538476</c:v>
                </c:pt>
                <c:pt idx="86">
                  <c:v>1.2878578598274104</c:v>
                </c:pt>
                <c:pt idx="87">
                  <c:v>1.1339916623748241</c:v>
                </c:pt>
                <c:pt idx="88">
                  <c:v>0.98297519727940719</c:v>
                </c:pt>
                <c:pt idx="89">
                  <c:v>0.83469945924964717</c:v>
                </c:pt>
                <c:pt idx="90">
                  <c:v>0.68906155417354076</c:v>
                </c:pt>
                <c:pt idx="91">
                  <c:v>0.54596424514663966</c:v>
                </c:pt>
                <c:pt idx="92">
                  <c:v>0.40531553961391331</c:v>
                </c:pt>
                <c:pt idx="93">
                  <c:v>0.26702831327232257</c:v>
                </c:pt>
                <c:pt idx="94">
                  <c:v>0.13101996690437345</c:v>
                </c:pt>
                <c:pt idx="95">
                  <c:v>-2.7878872330343194E-3</c:v>
                </c:pt>
                <c:pt idx="96">
                  <c:v>-0.13446971244674863</c:v>
                </c:pt>
                <c:pt idx="97">
                  <c:v>-0.26409631071196549</c:v>
                </c:pt>
                <c:pt idx="98">
                  <c:v>-0.39173506418423976</c:v>
                </c:pt>
                <c:pt idx="99">
                  <c:v>-0.51745015719883514</c:v>
                </c:pt>
                <c:pt idx="100">
                  <c:v>-0.64130278060893109</c:v>
                </c:pt>
                <c:pt idx="101">
                  <c:v>-0.76335132011359552</c:v>
                </c:pt>
                <c:pt idx="102">
                  <c:v>-0.88365153005044306</c:v>
                </c:pt>
                <c:pt idx="103">
                  <c:v>-1.0022566939725466</c:v>
                </c:pt>
                <c:pt idx="104">
                  <c:v>-1.1192177731922919</c:v>
                </c:pt>
                <c:pt idx="105">
                  <c:v>-1.2345835443539035</c:v>
                </c:pt>
                <c:pt idx="106">
                  <c:v>-1.3484007269890981</c:v>
                </c:pt>
                <c:pt idx="107">
                  <c:v>-1.4607141019152845</c:v>
                </c:pt>
                <c:pt idx="108">
                  <c:v>-1.5715666212514243</c:v>
                </c:pt>
                <c:pt idx="109">
                  <c:v>-1.6809995107512195</c:v>
                </c:pt>
                <c:pt idx="110">
                  <c:v>-1.7890523650866759</c:v>
                </c:pt>
                <c:pt idx="111">
                  <c:v>-1.8957632366548829</c:v>
                </c:pt>
                <c:pt idx="112">
                  <c:v>-2.0011687184278202</c:v>
                </c:pt>
                <c:pt idx="113">
                  <c:v>-2.1053040213168068</c:v>
                </c:pt>
                <c:pt idx="114">
                  <c:v>-2.2082030464804223</c:v>
                </c:pt>
                <c:pt idx="115">
                  <c:v>-2.3098984529662396</c:v>
                </c:pt>
                <c:pt idx="116">
                  <c:v>-2.4104217210420575</c:v>
                </c:pt>
                <c:pt idx="117">
                  <c:v>-2.5098032115409725</c:v>
                </c:pt>
                <c:pt idx="118">
                  <c:v>-2.6080722215168146</c:v>
                </c:pt>
                <c:pt idx="119">
                  <c:v>-2.7052570364808117</c:v>
                </c:pt>
                <c:pt idx="120">
                  <c:v>-2.8013849794676133</c:v>
                </c:pt>
                <c:pt idx="121">
                  <c:v>-2.8964824571579384</c:v>
                </c:pt>
                <c:pt idx="122">
                  <c:v>-2.9905750032664113</c:v>
                </c:pt>
                <c:pt idx="123">
                  <c:v>-3.0836873193860082</c:v>
                </c:pt>
                <c:pt idx="124">
                  <c:v>-3.1758433134651955</c:v>
                </c:pt>
                <c:pt idx="125">
                  <c:v>-3.2670661360795537</c:v>
                </c:pt>
                <c:pt idx="126">
                  <c:v>-3.3573782146472158</c:v>
                </c:pt>
                <c:pt idx="127">
                  <c:v>-3.4468012857254187</c:v>
                </c:pt>
                <c:pt idx="128">
                  <c:v>-3.5353564255151086</c:v>
                </c:pt>
                <c:pt idx="129">
                  <c:v>-3.6230640786907315</c:v>
                </c:pt>
                <c:pt idx="130">
                  <c:v>-3.7099440856634489</c:v>
                </c:pt>
                <c:pt idx="131">
                  <c:v>-3.7960157083780133</c:v>
                </c:pt>
                <c:pt idx="132">
                  <c:v>-3.8812976547359539</c:v>
                </c:pt>
                <c:pt idx="133">
                  <c:v>-3.9658081017310987</c:v>
                </c:pt>
                <c:pt idx="134">
                  <c:v>-4.049564717377109</c:v>
                </c:pt>
                <c:pt idx="135">
                  <c:v>-4.1325846815009903</c:v>
                </c:pt>
                <c:pt idx="136">
                  <c:v>-4.2148847054713112</c:v>
                </c:pt>
                <c:pt idx="137">
                  <c:v>-4.2964810509249745</c:v>
                </c:pt>
                <c:pt idx="138">
                  <c:v>-4.3773895475520748</c:v>
                </c:pt>
                <c:pt idx="139">
                  <c:v>-4.4576256099939808</c:v>
                </c:pt>
                <c:pt idx="140">
                  <c:v>-4.5372042539064132</c:v>
                </c:pt>
                <c:pt idx="141">
                  <c:v>-4.6161401112353238</c:v>
                </c:pt>
                <c:pt idx="142">
                  <c:v>-4.6944474447506703</c:v>
                </c:pt>
                <c:pt idx="143">
                  <c:v>-4.7721401618797019</c:v>
                </c:pt>
                <c:pt idx="144">
                  <c:v>-4.8492318278790556</c:v>
                </c:pt>
                <c:pt idx="145">
                  <c:v>-4.9257356783820896</c:v>
                </c:pt>
                <c:pt idx="146">
                  <c:v>-5.0016646313557533</c:v>
                </c:pt>
                <c:pt idx="147">
                  <c:v>-5.0770312984989507</c:v>
                </c:pt>
                <c:pt idx="148">
                  <c:v>-5.1518479961123855</c:v>
                </c:pt>
                <c:pt idx="149">
                  <c:v>-5.22612675546804</c:v>
                </c:pt>
                <c:pt idx="150">
                  <c:v>-5.2998793327046219</c:v>
                </c:pt>
                <c:pt idx="151">
                  <c:v>-5.3731172182737215</c:v>
                </c:pt>
                <c:pt idx="152">
                  <c:v>-5.4458516459599267</c:v>
                </c:pt>
                <c:pt idx="153">
                  <c:v>-5.5180936014967124</c:v>
                </c:pt>
                <c:pt idx="154">
                  <c:v>-5.5898538307986048</c:v>
                </c:pt>
                <c:pt idx="155">
                  <c:v>-5.6611428478290007</c:v>
                </c:pt>
                <c:pt idx="156">
                  <c:v>-5.73197094212171</c:v>
                </c:pt>
                <c:pt idx="157">
                  <c:v>-5.8023481859734369</c:v>
                </c:pt>
                <c:pt idx="158">
                  <c:v>-5.8722844413232309</c:v>
                </c:pt>
                <c:pt idx="159">
                  <c:v>-5.9417893663341648</c:v>
                </c:pt>
                <c:pt idx="160">
                  <c:v>-6.0108724216916194</c:v>
                </c:pt>
                <c:pt idx="161">
                  <c:v>-6.0795428766316428</c:v>
                </c:pt>
                <c:pt idx="162">
                  <c:v>-6.1478098147121436</c:v>
                </c:pt>
                <c:pt idx="163">
                  <c:v>-6.2156821393391706</c:v>
                </c:pt>
                <c:pt idx="164">
                  <c:v>-6.2831685790594864</c:v>
                </c:pt>
                <c:pt idx="165">
                  <c:v>-6.3502776926303923</c:v>
                </c:pt>
                <c:pt idx="166">
                  <c:v>-6.4170178738769916</c:v>
                </c:pt>
                <c:pt idx="167">
                  <c:v>-6.4833973563464964</c:v>
                </c:pt>
                <c:pt idx="168">
                  <c:v>-6.549424217768963</c:v>
                </c:pt>
                <c:pt idx="169">
                  <c:v>-6.6151063843328846</c:v>
                </c:pt>
                <c:pt idx="170">
                  <c:v>-6.6804516347841281</c:v>
                </c:pt>
                <c:pt idx="171">
                  <c:v>-6.745467604355885</c:v>
                </c:pt>
                <c:pt idx="172">
                  <c:v>-6.8101617885372088</c:v>
                </c:pt>
                <c:pt idx="173">
                  <c:v>-6.8745415466871105</c:v>
                </c:pt>
                <c:pt idx="174">
                  <c:v>-6.9386141055009105</c:v>
                </c:pt>
                <c:pt idx="175">
                  <c:v>-7.0023865623353645</c:v>
                </c:pt>
                <c:pt idx="176">
                  <c:v>-7.0658658883984939</c:v>
                </c:pt>
                <c:pt idx="177">
                  <c:v>-7.1290589318100137</c:v>
                </c:pt>
                <c:pt idx="178">
                  <c:v>-7.1919724205378079</c:v>
                </c:pt>
                <c:pt idx="179">
                  <c:v>-7.2546129652157765</c:v>
                </c:pt>
                <c:pt idx="180">
                  <c:v>-7.3169870618479136</c:v>
                </c:pt>
                <c:pt idx="181">
                  <c:v>-7.3791010944036808</c:v>
                </c:pt>
                <c:pt idx="182">
                  <c:v>-7.4409613373088828</c:v>
                </c:pt>
                <c:pt idx="183">
                  <c:v>-7.5025739578367183</c:v>
                </c:pt>
                <c:pt idx="184">
                  <c:v>-7.5639450184029879</c:v>
                </c:pt>
                <c:pt idx="185">
                  <c:v>-7.6250804787695152</c:v>
                </c:pt>
                <c:pt idx="186">
                  <c:v>-7.6859861981595659</c:v>
                </c:pt>
                <c:pt idx="187">
                  <c:v>-7.74666793728895</c:v>
                </c:pt>
                <c:pt idx="188">
                  <c:v>-7.8071313603162471</c:v>
                </c:pt>
                <c:pt idx="189">
                  <c:v>-7.8673820367155667</c:v>
                </c:pt>
                <c:pt idx="190">
                  <c:v>-7.9274254430749789</c:v>
                </c:pt>
                <c:pt idx="191">
                  <c:v>-7.9872669648237959</c:v>
                </c:pt>
                <c:pt idx="192">
                  <c:v>-8.0469118978915226</c:v>
                </c:pt>
                <c:pt idx="193">
                  <c:v>-8.1063654503014675</c:v>
                </c:pt>
                <c:pt idx="194">
                  <c:v>-8.1656327437016269</c:v>
                </c:pt>
                <c:pt idx="195">
                  <c:v>-8.2247188148354784</c:v>
                </c:pt>
                <c:pt idx="196">
                  <c:v>-8.2836286169552746</c:v>
                </c:pt>
                <c:pt idx="197">
                  <c:v>-8.3423670211801735</c:v>
                </c:pt>
                <c:pt idx="198">
                  <c:v>-8.400938817801558</c:v>
                </c:pt>
                <c:pt idx="199">
                  <c:v>-8.4593487175378765</c:v>
                </c:pt>
                <c:pt idx="200">
                  <c:v>-8.5176013527410106</c:v>
                </c:pt>
                <c:pt idx="201">
                  <c:v>-8.5757012785563944</c:v>
                </c:pt>
                <c:pt idx="202">
                  <c:v>-8.6336529740388368</c:v>
                </c:pt>
                <c:pt idx="203">
                  <c:v>-8.6914608432260074</c:v>
                </c:pt>
                <c:pt idx="204">
                  <c:v>-8.7491292161713687</c:v>
                </c:pt>
                <c:pt idx="205">
                  <c:v>-8.8066623499385379</c:v>
                </c:pt>
                <c:pt idx="206">
                  <c:v>-8.8640644295586561</c:v>
                </c:pt>
                <c:pt idx="207">
                  <c:v>-8.9213395689524901</c:v>
                </c:pt>
                <c:pt idx="208">
                  <c:v>-8.9784918118189854</c:v>
                </c:pt>
                <c:pt idx="209">
                  <c:v>-9.0355251324917099</c:v>
                </c:pt>
                <c:pt idx="210">
                  <c:v>-9.092443436764766</c:v>
                </c:pt>
                <c:pt idx="211">
                  <c:v>-9.1492505626896978</c:v>
                </c:pt>
                <c:pt idx="212">
                  <c:v>-9.2059502813446947</c:v>
                </c:pt>
                <c:pt idx="213">
                  <c:v>-9.2625462975775612</c:v>
                </c:pt>
                <c:pt idx="214">
                  <c:v>-9.3190422507237614</c:v>
                </c:pt>
                <c:pt idx="215">
                  <c:v>-9.3754417153007648</c:v>
                </c:pt>
                <c:pt idx="216">
                  <c:v>-9.4317482016800227</c:v>
                </c:pt>
                <c:pt idx="217">
                  <c:v>-9.4879651567377312</c:v>
                </c:pt>
                <c:pt idx="218">
                  <c:v>-9.5440959644855479</c:v>
                </c:pt>
                <c:pt idx="219">
                  <c:v>-9.6001439466823779</c:v>
                </c:pt>
                <c:pt idx="220">
                  <c:v>-9.6561123634283685</c:v>
                </c:pt>
                <c:pt idx="221">
                  <c:v>-9.7120044137420916</c:v>
                </c:pt>
                <c:pt idx="222">
                  <c:v>-9.7678232361220001</c:v>
                </c:pt>
                <c:pt idx="223">
                  <c:v>-9.8235719090931006</c:v>
                </c:pt>
                <c:pt idx="224">
                  <c:v>-9.879253451739805</c:v>
                </c:pt>
                <c:pt idx="225">
                  <c:v>-9.9348708242259356</c:v>
                </c:pt>
                <c:pt idx="226">
                  <c:v>-10.488125284263727</c:v>
                </c:pt>
                <c:pt idx="227">
                  <c:v>-11.037799806589168</c:v>
                </c:pt>
                <c:pt idx="228">
                  <c:v>-11.585954566797378</c:v>
                </c:pt>
                <c:pt idx="229">
                  <c:v>-12.134157433300587</c:v>
                </c:pt>
                <c:pt idx="230">
                  <c:v>-12.683526520683275</c:v>
                </c:pt>
                <c:pt idx="231">
                  <c:v>-13.234775467458025</c:v>
                </c:pt>
                <c:pt idx="232">
                  <c:v>-13.788262148922454</c:v>
                </c:pt>
                <c:pt idx="233">
                  <c:v>-14.344040246146312</c:v>
                </c:pt>
                <c:pt idx="234">
                  <c:v>-14.901912232993492</c:v>
                </c:pt>
                <c:pt idx="235">
                  <c:v>-15.461481911792704</c:v>
                </c:pt>
                <c:pt idx="236">
                  <c:v>-16.022204575930544</c:v>
                </c:pt>
                <c:pt idx="237">
                  <c:v>-16.583433116595685</c:v>
                </c:pt>
                <c:pt idx="238">
                  <c:v>-17.144458813511815</c:v>
                </c:pt>
                <c:pt idx="239">
                  <c:v>-17.704546049476043</c:v>
                </c:pt>
                <c:pt idx="240">
                  <c:v>-18.262960677887005</c:v>
                </c:pt>
                <c:pt idx="241">
                  <c:v>-18.818992190663366</c:v>
                </c:pt>
                <c:pt idx="242">
                  <c:v>-19.371970149205421</c:v>
                </c:pt>
                <c:pt idx="243">
                  <c:v>-19.921275545848623</c:v>
                </c:pt>
                <c:pt idx="244">
                  <c:v>-20.466347867210057</c:v>
                </c:pt>
                <c:pt idx="245">
                  <c:v>-21.006688653120506</c:v>
                </c:pt>
                <c:pt idx="246">
                  <c:v>-21.541862307958162</c:v>
                </c:pt>
                <c:pt idx="247">
                  <c:v>-22.071494846625338</c:v>
                </c:pt>
                <c:pt idx="248">
                  <c:v>-22.595271163153466</c:v>
                </c:pt>
                <c:pt idx="249">
                  <c:v>-23.112931309625854</c:v>
                </c:pt>
                <c:pt idx="250">
                  <c:v>-23.624266176119232</c:v>
                </c:pt>
                <c:pt idx="251">
                  <c:v>-24.129112874364431</c:v>
                </c:pt>
                <c:pt idx="252">
                  <c:v>-24.627350051663036</c:v>
                </c:pt>
                <c:pt idx="253">
                  <c:v>-25.118893298118454</c:v>
                </c:pt>
                <c:pt idx="254">
                  <c:v>-25.603690759002621</c:v>
                </c:pt>
                <c:pt idx="255">
                  <c:v>-26.081719023902927</c:v>
                </c:pt>
                <c:pt idx="256">
                  <c:v>-26.552979333650278</c:v>
                </c:pt>
                <c:pt idx="257">
                  <c:v>-27.017494123316013</c:v>
                </c:pt>
                <c:pt idx="258">
                  <c:v>-27.475303903253533</c:v>
                </c:pt>
                <c:pt idx="259">
                  <c:v>-27.92646446888849</c:v>
                </c:pt>
                <c:pt idx="260">
                  <c:v>-28.371044422563671</c:v>
                </c:pt>
                <c:pt idx="261">
                  <c:v>-28.809122986259709</c:v>
                </c:pt>
                <c:pt idx="262">
                  <c:v>-29.240788081665045</c:v>
                </c:pt>
                <c:pt idx="263">
                  <c:v>-29.666134653249898</c:v>
                </c:pt>
                <c:pt idx="264">
                  <c:v>-30.085263210238512</c:v>
                </c:pt>
                <c:pt idx="265">
                  <c:v>-30.498278564316706</c:v>
                </c:pt>
                <c:pt idx="266">
                  <c:v>-30.905288741293937</c:v>
                </c:pt>
                <c:pt idx="267">
                  <c:v>-31.306404046567526</c:v>
                </c:pt>
                <c:pt idx="268">
                  <c:v>-31.701736265975732</c:v>
                </c:pt>
                <c:pt idx="269">
                  <c:v>-32.091397985380155</c:v>
                </c:pt>
                <c:pt idx="270">
                  <c:v>-32.475502014023661</c:v>
                </c:pt>
                <c:pt idx="271">
                  <c:v>-32.85416089832723</c:v>
                </c:pt>
                <c:pt idx="272">
                  <c:v>-33.22748651429395</c:v>
                </c:pt>
                <c:pt idx="273">
                  <c:v>-33.595589728069555</c:v>
                </c:pt>
                <c:pt idx="274">
                  <c:v>-33.958580115462532</c:v>
                </c:pt>
                <c:pt idx="275">
                  <c:v>-34.316565732355187</c:v>
                </c:pt>
                <c:pt idx="276">
                  <c:v>-34.669652928945439</c:v>
                </c:pt>
                <c:pt idx="277">
                  <c:v>-35.017946201655697</c:v>
                </c:pt>
                <c:pt idx="278">
                  <c:v>-35.361548077338036</c:v>
                </c:pt>
                <c:pt idx="279">
                  <c:v>-35.700559025104248</c:v>
                </c:pt>
                <c:pt idx="280">
                  <c:v>-36.035077391723519</c:v>
                </c:pt>
                <c:pt idx="281">
                  <c:v>-36.365199357068946</c:v>
                </c:pt>
                <c:pt idx="282">
                  <c:v>-36.691018906564949</c:v>
                </c:pt>
                <c:pt idx="283">
                  <c:v>-37.012627817998784</c:v>
                </c:pt>
                <c:pt idx="284">
                  <c:v>-37.330115660417476</c:v>
                </c:pt>
                <c:pt idx="285">
                  <c:v>-37.643569803143478</c:v>
                </c:pt>
                <c:pt idx="286">
                  <c:v>-37.953075433213534</c:v>
                </c:pt>
                <c:pt idx="287">
                  <c:v>-38.25871557978077</c:v>
                </c:pt>
                <c:pt idx="288">
                  <c:v>-38.560571144224348</c:v>
                </c:pt>
                <c:pt idx="289">
                  <c:v>-38.85872093488868</c:v>
                </c:pt>
                <c:pt idx="290">
                  <c:v>-39.153241705527563</c:v>
                </c:pt>
                <c:pt idx="291">
                  <c:v>-39.44420819666189</c:v>
                </c:pt>
                <c:pt idx="292">
                  <c:v>-39.731693179174897</c:v>
                </c:pt>
                <c:pt idx="293">
                  <c:v>-40.015767499568405</c:v>
                </c:pt>
                <c:pt idx="294">
                  <c:v>-40.296500126390185</c:v>
                </c:pt>
                <c:pt idx="295">
                  <c:v>-40.573958197416466</c:v>
                </c:pt>
                <c:pt idx="296">
                  <c:v>-40.848207067238675</c:v>
                </c:pt>
                <c:pt idx="297">
                  <c:v>-41.119310354958493</c:v>
                </c:pt>
                <c:pt idx="298">
                  <c:v>-41.387329991743584</c:v>
                </c:pt>
                <c:pt idx="299">
                  <c:v>-41.652326268037491</c:v>
                </c:pt>
                <c:pt idx="300">
                  <c:v>-41.914357880252815</c:v>
                </c:pt>
                <c:pt idx="301">
                  <c:v>-42.173481976807317</c:v>
                </c:pt>
                <c:pt idx="302">
                  <c:v>-42.429754203388967</c:v>
                </c:pt>
                <c:pt idx="303">
                  <c:v>-42.683228747358427</c:v>
                </c:pt>
                <c:pt idx="304">
                  <c:v>-42.933958381216712</c:v>
                </c:pt>
                <c:pt idx="305">
                  <c:v>-43.181994505082564</c:v>
                </c:pt>
                <c:pt idx="306">
                  <c:v>-43.427387188137708</c:v>
                </c:pt>
                <c:pt idx="307">
                  <c:v>-43.670185209010555</c:v>
                </c:pt>
                <c:pt idx="308">
                  <c:v>-43.910436095079007</c:v>
                </c:pt>
                <c:pt idx="309">
                  <c:v>-44.148186160681433</c:v>
                </c:pt>
                <c:pt idx="310">
                  <c:v>-44.383480544232448</c:v>
                </c:pt>
                <c:pt idx="311">
                  <c:v>-44.616363244245925</c:v>
                </c:pt>
                <c:pt idx="312">
                  <c:v>-44.846877154273024</c:v>
                </c:pt>
                <c:pt idx="313">
                  <c:v>-45.075064096767015</c:v>
                </c:pt>
                <c:pt idx="314">
                  <c:v>-45.300964855890278</c:v>
                </c:pt>
                <c:pt idx="315">
                  <c:v>-45.52461920928161</c:v>
                </c:pt>
                <c:pt idx="316">
                  <c:v>-45.746065958804252</c:v>
                </c:pt>
                <c:pt idx="317">
                  <c:v>-45.965342960296809</c:v>
                </c:pt>
                <c:pt idx="318">
                  <c:v>-46.18248715235076</c:v>
                </c:pt>
                <c:pt idx="319">
                  <c:v>-46.397534584139031</c:v>
                </c:pt>
                <c:pt idx="320">
                  <c:v>-46.610520442321082</c:v>
                </c:pt>
                <c:pt idx="321">
                  <c:v>-46.821479077050377</c:v>
                </c:pt>
                <c:pt idx="322">
                  <c:v>-47.030444027110264</c:v>
                </c:pt>
                <c:pt idx="323">
                  <c:v>-47.237448044204584</c:v>
                </c:pt>
                <c:pt idx="324">
                  <c:v>-47.44252311642903</c:v>
                </c:pt>
                <c:pt idx="325">
                  <c:v>-47.645700490949501</c:v>
                </c:pt>
                <c:pt idx="326">
                  <c:v>-47.847010695912715</c:v>
                </c:pt>
                <c:pt idx="327">
                  <c:v>-48.046483561614849</c:v>
                </c:pt>
                <c:pt idx="328">
                  <c:v>-48.244148240952683</c:v>
                </c:pt>
                <c:pt idx="329">
                  <c:v>-48.4400332291819</c:v>
                </c:pt>
                <c:pt idx="330">
                  <c:v>-48.634166383006168</c:v>
                </c:pt>
                <c:pt idx="331">
                  <c:v>-48.826574939020389</c:v>
                </c:pt>
                <c:pt idx="332">
                  <c:v>-49.01728553153059</c:v>
                </c:pt>
                <c:pt idx="333">
                  <c:v>-49.206324209772589</c:v>
                </c:pt>
                <c:pt idx="334">
                  <c:v>-49.393716454550756</c:v>
                </c:pt>
                <c:pt idx="335">
                  <c:v>-49.579487194317586</c:v>
                </c:pt>
                <c:pt idx="336">
                  <c:v>-49.763660820714236</c:v>
                </c:pt>
                <c:pt idx="337">
                  <c:v>-49.946261203591284</c:v>
                </c:pt>
                <c:pt idx="338">
                  <c:v>-50.127311705528669</c:v>
                </c:pt>
                <c:pt idx="339">
                  <c:v>-50.306835195873035</c:v>
                </c:pt>
                <c:pt idx="340">
                  <c:v>-50.484854064309729</c:v>
                </c:pt>
                <c:pt idx="341">
                  <c:v>-50.661390233986616</c:v>
                </c:pt>
                <c:pt idx="342">
                  <c:v>-50.836465174206076</c:v>
                </c:pt>
                <c:pt idx="343">
                  <c:v>-51.010099912700689</c:v>
                </c:pt>
                <c:pt idx="344">
                  <c:v>-51.18231504750802</c:v>
                </c:pt>
                <c:pt idx="345">
                  <c:v>-51.353130758458924</c:v>
                </c:pt>
                <c:pt idx="346">
                  <c:v>-51.522566818293626</c:v>
                </c:pt>
                <c:pt idx="347">
                  <c:v>-51.690642603418986</c:v>
                </c:pt>
                <c:pt idx="348">
                  <c:v>-51.857377104320094</c:v>
                </c:pt>
                <c:pt idx="349">
                  <c:v>-52.022788935638616</c:v>
                </c:pt>
                <c:pt idx="350">
                  <c:v>-52.186896345930165</c:v>
                </c:pt>
                <c:pt idx="351">
                  <c:v>-52.349717227112095</c:v>
                </c:pt>
                <c:pt idx="352">
                  <c:v>-52.511269123613133</c:v>
                </c:pt>
                <c:pt idx="353">
                  <c:v>-52.671569241235289</c:v>
                </c:pt>
                <c:pt idx="354">
                  <c:v>-52.830634455738775</c:v>
                </c:pt>
                <c:pt idx="355">
                  <c:v>-52.988481321159504</c:v>
                </c:pt>
                <c:pt idx="356">
                  <c:v>-53.145126077868909</c:v>
                </c:pt>
                <c:pt idx="357">
                  <c:v>-53.300584660385262</c:v>
                </c:pt>
                <c:pt idx="358">
                  <c:v>-53.454872704945366</c:v>
                </c:pt>
                <c:pt idx="359">
                  <c:v>-53.608005556844972</c:v>
                </c:pt>
                <c:pt idx="360">
                  <c:v>-53.759998277556193</c:v>
                </c:pt>
                <c:pt idx="361">
                  <c:v>-53.91086565162982</c:v>
                </c:pt>
                <c:pt idx="362">
                  <c:v>-54.06062219338996</c:v>
                </c:pt>
                <c:pt idx="363">
                  <c:v>-54.209282153428369</c:v>
                </c:pt>
                <c:pt idx="364">
                  <c:v>-54.356859524905374</c:v>
                </c:pt>
                <c:pt idx="365">
                  <c:v>-54.503368049664161</c:v>
                </c:pt>
                <c:pt idx="366">
                  <c:v>-54.648821224164905</c:v>
                </c:pt>
                <c:pt idx="367">
                  <c:v>-54.79323230524485</c:v>
                </c:pt>
                <c:pt idx="368">
                  <c:v>-54.936614315710422</c:v>
                </c:pt>
                <c:pt idx="369">
                  <c:v>-55.078980049767068</c:v>
                </c:pt>
                <c:pt idx="370">
                  <c:v>-55.220342078292333</c:v>
                </c:pt>
                <c:pt idx="371">
                  <c:v>-55.36071275395755</c:v>
                </c:pt>
                <c:pt idx="372">
                  <c:v>-55.500104216203177</c:v>
                </c:pt>
                <c:pt idx="373">
                  <c:v>-55.638528396072843</c:v>
                </c:pt>
                <c:pt idx="374">
                  <c:v>-55.775997020910602</c:v>
                </c:pt>
                <c:pt idx="375">
                  <c:v>-55.912521618926263</c:v>
                </c:pt>
                <c:pt idx="376">
                  <c:v>-56.048113523632914</c:v>
                </c:pt>
                <c:pt idx="377">
                  <c:v>-56.182783878161004</c:v>
                </c:pt>
                <c:pt idx="378">
                  <c:v>-56.31654363945303</c:v>
                </c:pt>
                <c:pt idx="379">
                  <c:v>-56.449403582342761</c:v>
                </c:pt>
                <c:pt idx="380">
                  <c:v>-56.581374303522637</c:v>
                </c:pt>
                <c:pt idx="381">
                  <c:v>-56.712466225403269</c:v>
                </c:pt>
                <c:pt idx="382">
                  <c:v>-56.842689599868166</c:v>
                </c:pt>
                <c:pt idx="383">
                  <c:v>-56.972054511927354</c:v>
                </c:pt>
                <c:pt idx="384">
                  <c:v>-57.100570883273022</c:v>
                </c:pt>
                <c:pt idx="385">
                  <c:v>-57.228248475740287</c:v>
                </c:pt>
                <c:pt idx="386">
                  <c:v>-57.355096894676166</c:v>
                </c:pt>
                <c:pt idx="387">
                  <c:v>-57.481125592219648</c:v>
                </c:pt>
                <c:pt idx="388">
                  <c:v>-57.606343870495571</c:v>
                </c:pt>
                <c:pt idx="389">
                  <c:v>-57.730760884725228</c:v>
                </c:pt>
                <c:pt idx="390">
                  <c:v>-57.854385646255992</c:v>
                </c:pt>
                <c:pt idx="391">
                  <c:v>-57.977227025512768</c:v>
                </c:pt>
                <c:pt idx="392">
                  <c:v>-58.099293754873564</c:v>
                </c:pt>
                <c:pt idx="393">
                  <c:v>-58.220594431471412</c:v>
                </c:pt>
                <c:pt idx="394">
                  <c:v>-58.341137519925155</c:v>
                </c:pt>
                <c:pt idx="395">
                  <c:v>-58.460931355001037</c:v>
                </c:pt>
                <c:pt idx="396">
                  <c:v>-58.579984144207202</c:v>
                </c:pt>
                <c:pt idx="397">
                  <c:v>-58.698303970323465</c:v>
                </c:pt>
                <c:pt idx="398">
                  <c:v>-58.81589879386776</c:v>
                </c:pt>
                <c:pt idx="399">
                  <c:v>-58.93277645550161</c:v>
                </c:pt>
                <c:pt idx="400">
                  <c:v>-59.04894467837628</c:v>
                </c:pt>
                <c:pt idx="401">
                  <c:v>-59.164411070421252</c:v>
                </c:pt>
                <c:pt idx="402">
                  <c:v>-59.279183126577017</c:v>
                </c:pt>
                <c:pt idx="403">
                  <c:v>-59.393268230973469</c:v>
                </c:pt>
                <c:pt idx="404">
                  <c:v>-59.506673659055821</c:v>
                </c:pt>
                <c:pt idx="405">
                  <c:v>-59.619406579659284</c:v>
                </c:pt>
                <c:pt idx="406">
                  <c:v>-59.731474057034227</c:v>
                </c:pt>
                <c:pt idx="407">
                  <c:v>-59.842883052823161</c:v>
                </c:pt>
                <c:pt idx="408">
                  <c:v>-59.953640427990806</c:v>
                </c:pt>
                <c:pt idx="409">
                  <c:v>-60.063752944708817</c:v>
                </c:pt>
                <c:pt idx="410">
                  <c:v>-60.17322726819625</c:v>
                </c:pt>
                <c:pt idx="411">
                  <c:v>-60.282069968517206</c:v>
                </c:pt>
                <c:pt idx="412">
                  <c:v>-60.390287522336614</c:v>
                </c:pt>
                <c:pt idx="413">
                  <c:v>-60.497886314635636</c:v>
                </c:pt>
                <c:pt idx="414">
                  <c:v>-60.604872640387562</c:v>
                </c:pt>
                <c:pt idx="415">
                  <c:v>-60.711252706195388</c:v>
                </c:pt>
                <c:pt idx="416">
                  <c:v>-60.817032631892189</c:v>
                </c:pt>
                <c:pt idx="417">
                  <c:v>-60.92221845210527</c:v>
                </c:pt>
                <c:pt idx="418">
                  <c:v>-61.026816117784996</c:v>
                </c:pt>
                <c:pt idx="419">
                  <c:v>-61.13083149769939</c:v>
                </c:pt>
                <c:pt idx="420">
                  <c:v>-61.234270379895506</c:v>
                </c:pt>
                <c:pt idx="421">
                  <c:v>-61.337138473128107</c:v>
                </c:pt>
                <c:pt idx="422">
                  <c:v>-61.439441408256982</c:v>
                </c:pt>
                <c:pt idx="423">
                  <c:v>-61.541184739613499</c:v>
                </c:pt>
                <c:pt idx="424">
                  <c:v>-61.642373946337145</c:v>
                </c:pt>
                <c:pt idx="425">
                  <c:v>-61.743014433683079</c:v>
                </c:pt>
                <c:pt idx="426">
                  <c:v>-61.843111534301272</c:v>
                </c:pt>
                <c:pt idx="427">
                  <c:v>-61.942670509488032</c:v>
                </c:pt>
                <c:pt idx="428">
                  <c:v>-62.041696550410734</c:v>
                </c:pt>
                <c:pt idx="429">
                  <c:v>-62.140194779306256</c:v>
                </c:pt>
                <c:pt idx="430">
                  <c:v>-62.238170250654008</c:v>
                </c:pt>
                <c:pt idx="431">
                  <c:v>-62.335627952324081</c:v>
                </c:pt>
                <c:pt idx="432">
                  <c:v>-62.432572806701174</c:v>
                </c:pt>
                <c:pt idx="433">
                  <c:v>-62.529009671784991</c:v>
                </c:pt>
                <c:pt idx="434">
                  <c:v>-62.624943342267585</c:v>
                </c:pt>
                <c:pt idx="435">
                  <c:v>-62.720378550588336</c:v>
                </c:pt>
                <c:pt idx="436">
                  <c:v>-62.815319967967078</c:v>
                </c:pt>
                <c:pt idx="437">
                  <c:v>-62.909772205415983</c:v>
                </c:pt>
                <c:pt idx="438">
                  <c:v>-63.003739814730586</c:v>
                </c:pt>
                <c:pt idx="439">
                  <c:v>-63.09722728946069</c:v>
                </c:pt>
                <c:pt idx="440">
                  <c:v>-63.190239065861398</c:v>
                </c:pt>
                <c:pt idx="441">
                  <c:v>-63.282779523825027</c:v>
                </c:pt>
                <c:pt idx="442">
                  <c:v>-63.374852987794142</c:v>
                </c:pt>
                <c:pt idx="443">
                  <c:v>-63.466463727656318</c:v>
                </c:pt>
                <c:pt idx="444">
                  <c:v>-63.557615959620968</c:v>
                </c:pt>
                <c:pt idx="445">
                  <c:v>-63.648313847078825</c:v>
                </c:pt>
                <c:pt idx="446">
                  <c:v>-63.738561501444309</c:v>
                </c:pt>
                <c:pt idx="447">
                  <c:v>-63.828362982981297</c:v>
                </c:pt>
                <c:pt idx="448">
                  <c:v>-63.917722301612741</c:v>
                </c:pt>
                <c:pt idx="449">
                  <c:v>-64.006643417714358</c:v>
                </c:pt>
                <c:pt idx="450">
                  <c:v>-64.095130242892935</c:v>
                </c:pt>
                <c:pt idx="451">
                  <c:v>-64.183186640749483</c:v>
                </c:pt>
                <c:pt idx="452">
                  <c:v>-64.27081642762775</c:v>
                </c:pt>
                <c:pt idx="453">
                  <c:v>-64.358023373348203</c:v>
                </c:pt>
                <c:pt idx="454">
                  <c:v>-64.444811201928076</c:v>
                </c:pt>
                <c:pt idx="455">
                  <c:v>-64.53118359228759</c:v>
                </c:pt>
                <c:pt idx="456">
                  <c:v>-64.61714417894288</c:v>
                </c:pt>
                <c:pt idx="457">
                  <c:v>-64.702696552685623</c:v>
                </c:pt>
                <c:pt idx="458">
                  <c:v>-64.787844261250072</c:v>
                </c:pt>
                <c:pt idx="459">
                  <c:v>-64.872590809967434</c:v>
                </c:pt>
                <c:pt idx="460">
                  <c:v>-64.956939662408047</c:v>
                </c:pt>
                <c:pt idx="461">
                  <c:v>-65.0408942410116</c:v>
                </c:pt>
                <c:pt idx="462">
                  <c:v>-65.124457927705762</c:v>
                </c:pt>
                <c:pt idx="463">
                  <c:v>-65.207634064513172</c:v>
                </c:pt>
                <c:pt idx="464">
                  <c:v>-65.290425954147466</c:v>
                </c:pt>
                <c:pt idx="465">
                  <c:v>-65.372836860598341</c:v>
                </c:pt>
                <c:pt idx="466">
                  <c:v>-65.454870009705786</c:v>
                </c:pt>
                <c:pt idx="467">
                  <c:v>-65.536528589724114</c:v>
                </c:pt>
                <c:pt idx="468">
                  <c:v>-65.617815751875526</c:v>
                </c:pt>
                <c:pt idx="469">
                  <c:v>-65.698734610893922</c:v>
                </c:pt>
                <c:pt idx="470">
                  <c:v>-65.779288245558718</c:v>
                </c:pt>
                <c:pt idx="471">
                  <c:v>-65.859479699219293</c:v>
                </c:pt>
                <c:pt idx="472">
                  <c:v>-65.939311980309895</c:v>
                </c:pt>
                <c:pt idx="473">
                  <c:v>-66.018788062855549</c:v>
                </c:pt>
                <c:pt idx="474">
                  <c:v>-66.097910886968933</c:v>
                </c:pt>
                <c:pt idx="475">
                  <c:v>-66.17668335933844</c:v>
                </c:pt>
                <c:pt idx="476">
                  <c:v>-66.255108353707811</c:v>
                </c:pt>
                <c:pt idx="477">
                  <c:v>-66.333188711347134</c:v>
                </c:pt>
                <c:pt idx="478">
                  <c:v>-66.410927241515864</c:v>
                </c:pt>
                <c:pt idx="479">
                  <c:v>-66.488326721917602</c:v>
                </c:pt>
                <c:pt idx="480">
                  <c:v>-66.565389899147135</c:v>
                </c:pt>
                <c:pt idx="481">
                  <c:v>-66.642119489129612</c:v>
                </c:pt>
                <c:pt idx="482">
                  <c:v>-66.718518177552284</c:v>
                </c:pt>
                <c:pt idx="483">
                  <c:v>-66.79458862028882</c:v>
                </c:pt>
                <c:pt idx="484">
                  <c:v>-66.87033344381625</c:v>
                </c:pt>
                <c:pt idx="485">
                  <c:v>-66.945755245625023</c:v>
                </c:pt>
                <c:pt idx="486">
                  <c:v>-67.020856594621932</c:v>
                </c:pt>
                <c:pt idx="487">
                  <c:v>-67.09564003152623</c:v>
                </c:pt>
                <c:pt idx="488">
                  <c:v>-67.170108069259214</c:v>
                </c:pt>
                <c:pt idx="489">
                  <c:v>-67.244263193327143</c:v>
                </c:pt>
                <c:pt idx="490">
                  <c:v>-67.318107862197735</c:v>
                </c:pt>
                <c:pt idx="491">
                  <c:v>-67.391644507670435</c:v>
                </c:pt>
                <c:pt idx="492">
                  <c:v>-67.464875535240566</c:v>
                </c:pt>
                <c:pt idx="493">
                  <c:v>-67.537803324457329</c:v>
                </c:pt>
                <c:pt idx="494">
                  <c:v>-67.610430229275977</c:v>
                </c:pt>
                <c:pt idx="495">
                  <c:v>-67.682758578404162</c:v>
                </c:pt>
                <c:pt idx="496">
                  <c:v>-67.754790675642639</c:v>
                </c:pt>
                <c:pt idx="497">
                  <c:v>-67.82652880022026</c:v>
                </c:pt>
                <c:pt idx="498">
                  <c:v>-67.897975207123736</c:v>
                </c:pt>
                <c:pt idx="499">
                  <c:v>-67.969132127421815</c:v>
                </c:pt>
                <c:pt idx="500">
                  <c:v>-68.040001768584361</c:v>
                </c:pt>
                <c:pt idx="501">
                  <c:v>-68.110586314796137</c:v>
                </c:pt>
                <c:pt idx="502">
                  <c:v>-68.180887927265772</c:v>
                </c:pt>
                <c:pt idx="503">
                  <c:v>-68.250908744529454</c:v>
                </c:pt>
                <c:pt idx="504">
                  <c:v>-68.32065088275003</c:v>
                </c:pt>
                <c:pt idx="505">
                  <c:v>-68.390116436011226</c:v>
                </c:pt>
                <c:pt idx="506">
                  <c:v>-68.459307476607179</c:v>
                </c:pt>
                <c:pt idx="507">
                  <c:v>-68.528226055327423</c:v>
                </c:pt>
                <c:pt idx="508">
                  <c:v>-68.596874201737293</c:v>
                </c:pt>
                <c:pt idx="509">
                  <c:v>-68.665253924454063</c:v>
                </c:pt>
                <c:pt idx="510">
                  <c:v>-68.733367211418582</c:v>
                </c:pt>
                <c:pt idx="511">
                  <c:v>-68.801216030162763</c:v>
                </c:pt>
                <c:pt idx="512">
                  <c:v>-68.868802328072803</c:v>
                </c:pt>
                <c:pt idx="513">
                  <c:v>-68.936128032648469</c:v>
                </c:pt>
                <c:pt idx="514">
                  <c:v>-69.003195051758155</c:v>
                </c:pt>
                <c:pt idx="515">
                  <c:v>-69.070005273890146</c:v>
                </c:pt>
                <c:pt idx="516">
                  <c:v>-69.136560568399915</c:v>
                </c:pt>
                <c:pt idx="517">
                  <c:v>-69.202862785753695</c:v>
                </c:pt>
                <c:pt idx="518">
                  <c:v>-69.268913757768246</c:v>
                </c:pt>
                <c:pt idx="519">
                  <c:v>-69.334715297846984</c:v>
                </c:pt>
                <c:pt idx="520">
                  <c:v>-69.400269201212524</c:v>
                </c:pt>
                <c:pt idx="521">
                  <c:v>-69.46557724513562</c:v>
                </c:pt>
                <c:pt idx="522">
                  <c:v>-69.530641189160761</c:v>
                </c:pt>
                <c:pt idx="523">
                  <c:v>-69.595462775328201</c:v>
                </c:pt>
                <c:pt idx="524">
                  <c:v>-69.660043728392765</c:v>
                </c:pt>
                <c:pt idx="525">
                  <c:v>-69.724385756039283</c:v>
                </c:pt>
                <c:pt idx="526">
                  <c:v>-69.78849054909486</c:v>
                </c:pt>
                <c:pt idx="527">
                  <c:v>-69.852359781737917</c:v>
                </c:pt>
                <c:pt idx="528">
                  <c:v>-69.915995111704149</c:v>
                </c:pt>
                <c:pt idx="529">
                  <c:v>-69.979398180489426</c:v>
                </c:pt>
                <c:pt idx="530">
                  <c:v>-70.042570613549614</c:v>
                </c:pt>
                <c:pt idx="531">
                  <c:v>-70.105514020497537</c:v>
                </c:pt>
                <c:pt idx="532">
                  <c:v>-70.168229995296983</c:v>
                </c:pt>
                <c:pt idx="533">
                  <c:v>-70.230720116453867</c:v>
                </c:pt>
                <c:pt idx="534">
                  <c:v>-70.292985947204571</c:v>
                </c:pt>
                <c:pt idx="535">
                  <c:v>-70.355029035701534</c:v>
                </c:pt>
                <c:pt idx="536">
                  <c:v>-70.416850915196207</c:v>
                </c:pt>
                <c:pt idx="537">
                  <c:v>-70.478453104219184</c:v>
                </c:pt>
                <c:pt idx="538">
                  <c:v>-70.539837106757886</c:v>
                </c:pt>
                <c:pt idx="539">
                  <c:v>-70.601004412431564</c:v>
                </c:pt>
                <c:pt idx="540">
                  <c:v>-70.661956496663862</c:v>
                </c:pt>
                <c:pt idx="541">
                  <c:v>-70.722694820852752</c:v>
                </c:pt>
                <c:pt idx="542">
                  <c:v>-70.783220832538234</c:v>
                </c:pt>
                <c:pt idx="543">
                  <c:v>-70.843535965567398</c:v>
                </c:pt>
                <c:pt idx="544">
                  <c:v>-70.903641640257362</c:v>
                </c:pt>
                <c:pt idx="545">
                  <c:v>-70.963539263555674</c:v>
                </c:pt>
                <c:pt idx="546">
                  <c:v>-71.023230229198589</c:v>
                </c:pt>
                <c:pt idx="547">
                  <c:v>-71.082715917867034</c:v>
                </c:pt>
                <c:pt idx="548">
                  <c:v>-71.141997697340358</c:v>
                </c:pt>
                <c:pt idx="549">
                  <c:v>-71.201076922647914</c:v>
                </c:pt>
                <c:pt idx="550">
                  <c:v>-71.259954936218563</c:v>
                </c:pt>
                <c:pt idx="551">
                  <c:v>-71.318633068028021</c:v>
                </c:pt>
                <c:pt idx="552">
                  <c:v>-71.37711263574414</c:v>
                </c:pt>
                <c:pt idx="553">
                  <c:v>-71.435394944870183</c:v>
                </c:pt>
                <c:pt idx="554">
                  <c:v>-71.493481288886073</c:v>
                </c:pt>
                <c:pt idx="555">
                  <c:v>-71.551372949387769</c:v>
                </c:pt>
                <c:pt idx="556">
                  <c:v>-71.609071196224534</c:v>
                </c:pt>
                <c:pt idx="557">
                  <c:v>-71.666577287634496</c:v>
                </c:pt>
                <c:pt idx="558">
                  <c:v>-71.723892470378189</c:v>
                </c:pt>
                <c:pt idx="559">
                  <c:v>-71.781017979870356</c:v>
                </c:pt>
                <c:pt idx="560">
                  <c:v>-71.837955040309836</c:v>
                </c:pt>
                <c:pt idx="561">
                  <c:v>-71.894704864807835</c:v>
                </c:pt>
                <c:pt idx="562">
                  <c:v>-71.951268655514184</c:v>
                </c:pt>
                <c:pt idx="563">
                  <c:v>-72.0076476037422</c:v>
                </c:pt>
                <c:pt idx="564">
                  <c:v>-72.063842890091578</c:v>
                </c:pt>
                <c:pt idx="565">
                  <c:v>-72.1198556845697</c:v>
                </c:pt>
                <c:pt idx="566">
                  <c:v>-72.175687146711411</c:v>
                </c:pt>
                <c:pt idx="567">
                  <c:v>-72.231338425696933</c:v>
                </c:pt>
                <c:pt idx="568">
                  <c:v>-72.286810660468475</c:v>
                </c:pt>
                <c:pt idx="569">
                  <c:v>-72.342104979845047</c:v>
                </c:pt>
                <c:pt idx="570">
                  <c:v>-72.397222502635827</c:v>
                </c:pt>
                <c:pt idx="571">
                  <c:v>-72.452164337752052</c:v>
                </c:pt>
                <c:pt idx="572">
                  <c:v>-72.506931584317314</c:v>
                </c:pt>
                <c:pt idx="573">
                  <c:v>-72.561525331776423</c:v>
                </c:pt>
                <c:pt idx="574">
                  <c:v>-72.615946660002891</c:v>
                </c:pt>
                <c:pt idx="575">
                  <c:v>-72.67019663940485</c:v>
                </c:pt>
                <c:pt idx="576">
                  <c:v>-72.724276331029742</c:v>
                </c:pt>
                <c:pt idx="577">
                  <c:v>-72.778186786667462</c:v>
                </c:pt>
                <c:pt idx="578">
                  <c:v>-72.831929048952247</c:v>
                </c:pt>
                <c:pt idx="579">
                  <c:v>-72.885504151463124</c:v>
                </c:pt>
                <c:pt idx="580">
                  <c:v>-72.938913118823194</c:v>
                </c:pt>
                <c:pt idx="581">
                  <c:v>-72.992156966797495</c:v>
                </c:pt>
                <c:pt idx="582">
                  <c:v>-73.045236702389559</c:v>
                </c:pt>
                <c:pt idx="583">
                  <c:v>-73.098153323936856</c:v>
                </c:pt>
                <c:pt idx="584">
                  <c:v>-73.150907821204839</c:v>
                </c:pt>
                <c:pt idx="585">
                  <c:v>-73.203501175479857</c:v>
                </c:pt>
                <c:pt idx="586">
                  <c:v>-73.25593435966087</c:v>
                </c:pt>
                <c:pt idx="587">
                  <c:v>-73.308208338349885</c:v>
                </c:pt>
                <c:pt idx="588">
                  <c:v>-73.360324067941377</c:v>
                </c:pt>
                <c:pt idx="589">
                  <c:v>-73.412282496710418</c:v>
                </c:pt>
                <c:pt idx="590">
                  <c:v>-73.464084564899736</c:v>
                </c:pt>
                <c:pt idx="591">
                  <c:v>-73.515731204805675</c:v>
                </c:pt>
                <c:pt idx="592">
                  <c:v>-73.567223340862981</c:v>
                </c:pt>
                <c:pt idx="593">
                  <c:v>-73.618561889728639</c:v>
                </c:pt>
                <c:pt idx="594">
                  <c:v>-73.669747760364473</c:v>
                </c:pt>
                <c:pt idx="595">
                  <c:v>-73.72078185411884</c:v>
                </c:pt>
                <c:pt idx="596">
                  <c:v>-73.771665064807223</c:v>
                </c:pt>
                <c:pt idx="597">
                  <c:v>-73.822398278791795</c:v>
                </c:pt>
                <c:pt idx="598">
                  <c:v>-73.872982375060005</c:v>
                </c:pt>
                <c:pt idx="599">
                  <c:v>-73.923418225302171</c:v>
                </c:pt>
                <c:pt idx="600">
                  <c:v>-73.973706693988078</c:v>
                </c:pt>
                <c:pt idx="601">
                  <c:v>-74.02384863844263</c:v>
                </c:pt>
                <c:pt idx="602">
                  <c:v>-74.073844908920563</c:v>
                </c:pt>
                <c:pt idx="603">
                  <c:v>-74.12369634868017</c:v>
                </c:pt>
                <c:pt idx="604">
                  <c:v>-74.173403794056242</c:v>
                </c:pt>
                <c:pt idx="605">
                  <c:v>-74.222968074531877</c:v>
                </c:pt>
                <c:pt idx="606">
                  <c:v>-76.535176081660154</c:v>
                </c:pt>
                <c:pt idx="607">
                  <c:v>-78.573964200193387</c:v>
                </c:pt>
                <c:pt idx="608">
                  <c:v>-80.39854122395721</c:v>
                </c:pt>
                <c:pt idx="609">
                  <c:v>-82.051173427875455</c:v>
                </c:pt>
                <c:pt idx="610">
                  <c:v>-83.562962653715815</c:v>
                </c:pt>
                <c:pt idx="611">
                  <c:v>-84.957396777508421</c:v>
                </c:pt>
                <c:pt idx="612">
                  <c:v>-86.252613779577075</c:v>
                </c:pt>
                <c:pt idx="613">
                  <c:v>-87.462893162278164</c:v>
                </c:pt>
                <c:pt idx="614">
                  <c:v>-88.59966699500103</c:v>
                </c:pt>
                <c:pt idx="615">
                  <c:v>-89.672223012513001</c:v>
                </c:pt>
                <c:pt idx="616">
                  <c:v>-90.688204820112219</c:v>
                </c:pt>
                <c:pt idx="617">
                  <c:v>-91.653975089588741</c:v>
                </c:pt>
                <c:pt idx="618">
                  <c:v>-92.025901147831931</c:v>
                </c:pt>
                <c:pt idx="619">
                  <c:v>-92.390955260869546</c:v>
                </c:pt>
                <c:pt idx="620">
                  <c:v>-92.749424774505314</c:v>
                </c:pt>
                <c:pt idx="621">
                  <c:v>-93.101579425172105</c:v>
                </c:pt>
                <c:pt idx="622">
                  <c:v>-93.447672732562651</c:v>
                </c:pt>
                <c:pt idx="623">
                  <c:v>-93.787943257596368</c:v>
                </c:pt>
                <c:pt idx="624">
                  <c:v>-94.122615741028014</c:v>
                </c:pt>
                <c:pt idx="625">
                  <c:v>-94.45190213601964</c:v>
                </c:pt>
                <c:pt idx="626">
                  <c:v>-94.776002546301044</c:v>
                </c:pt>
                <c:pt idx="627">
                  <c:v>-95.095106080088016</c:v>
                </c:pt>
                <c:pt idx="628">
                  <c:v>-95.409391628676076</c:v>
                </c:pt>
                <c:pt idx="629">
                  <c:v>-95.719028577547093</c:v>
                </c:pt>
                <c:pt idx="630">
                  <c:v>-96.024177456893227</c:v>
                </c:pt>
                <c:pt idx="631">
                  <c:v>-96.324990537653505</c:v>
                </c:pt>
                <c:pt idx="632">
                  <c:v>-96.621612378455168</c:v>
                </c:pt>
                <c:pt idx="633">
                  <c:v>-96.914180328240249</c:v>
                </c:pt>
                <c:pt idx="634">
                  <c:v>-97.20282498882338</c:v>
                </c:pt>
                <c:pt idx="635">
                  <c:v>-97.487670641159596</c:v>
                </c:pt>
                <c:pt idx="636">
                  <c:v>-97.768835638691854</c:v>
                </c:pt>
                <c:pt idx="637">
                  <c:v>-98.046432770787391</c:v>
                </c:pt>
                <c:pt idx="638">
                  <c:v>-98.320569598956595</c:v>
                </c:pt>
                <c:pt idx="639">
                  <c:v>-98.591348768268134</c:v>
                </c:pt>
                <c:pt idx="640">
                  <c:v>-98.858868296127639</c:v>
                </c:pt>
                <c:pt idx="641">
                  <c:v>-99.123221840369695</c:v>
                </c:pt>
                <c:pt idx="642">
                  <c:v>-99.384498948418013</c:v>
                </c:pt>
                <c:pt idx="643">
                  <c:v>-99.642785289098413</c:v>
                </c:pt>
                <c:pt idx="644">
                  <c:v>-99.898162868535081</c:v>
                </c:pt>
                <c:pt idx="645">
                  <c:v>-100.15071023142484</c:v>
                </c:pt>
                <c:pt idx="646">
                  <c:v>-100.40050264886275</c:v>
                </c:pt>
                <c:pt idx="647">
                  <c:v>-100.64761229378297</c:v>
                </c:pt>
                <c:pt idx="648">
                  <c:v>-100.89210840498204</c:v>
                </c:pt>
                <c:pt idx="649">
                  <c:v>-101.13405744060449</c:v>
                </c:pt>
                <c:pt idx="650">
                  <c:v>-101.37352322189162</c:v>
                </c:pt>
                <c:pt idx="651">
                  <c:v>-101.61056706792462</c:v>
                </c:pt>
                <c:pt idx="652">
                  <c:v>-101.84524792202922</c:v>
                </c:pt>
                <c:pt idx="653">
                  <c:v>-102.07762247045194</c:v>
                </c:pt>
                <c:pt idx="654">
                  <c:v>-102.30774525386657</c:v>
                </c:pt>
                <c:pt idx="655">
                  <c:v>-102.53566877222221</c:v>
                </c:pt>
                <c:pt idx="656">
                  <c:v>-102.76144358340269</c:v>
                </c:pt>
                <c:pt idx="657">
                  <c:v>-102.98511839612827</c:v>
                </c:pt>
                <c:pt idx="658">
                  <c:v>-103.20674015749573</c:v>
                </c:pt>
                <c:pt idx="659">
                  <c:v>-103.42635413552205</c:v>
                </c:pt>
                <c:pt idx="660">
                  <c:v>-103.64400399702724</c:v>
                </c:pt>
                <c:pt idx="661">
                  <c:v>-103.85973188116621</c:v>
                </c:pt>
                <c:pt idx="662">
                  <c:v>-104.07357846889582</c:v>
                </c:pt>
                <c:pt idx="663">
                  <c:v>-104.28558304864106</c:v>
                </c:pt>
                <c:pt idx="664">
                  <c:v>-104.49578357840497</c:v>
                </c:pt>
                <c:pt idx="665">
                  <c:v>-104.70421674454813</c:v>
                </c:pt>
                <c:pt idx="666">
                  <c:v>-104.91091801744733</c:v>
                </c:pt>
                <c:pt idx="667">
                  <c:v>-105.1159217042278</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90.018894968846041</c:v>
                </c:pt>
                <c:pt idx="1">
                  <c:v>90.037789933930711</c:v>
                </c:pt>
                <c:pt idx="2">
                  <c:v>90.056684891492608</c:v>
                </c:pt>
                <c:pt idx="3">
                  <c:v>90.075579837770277</c:v>
                </c:pt>
                <c:pt idx="4">
                  <c:v>90.094474769002403</c:v>
                </c:pt>
                <c:pt idx="5">
                  <c:v>90.113369681427542</c:v>
                </c:pt>
                <c:pt idx="6">
                  <c:v>90.132264571284296</c:v>
                </c:pt>
                <c:pt idx="7">
                  <c:v>90.151159434811348</c:v>
                </c:pt>
                <c:pt idx="8">
                  <c:v>90.170054268247256</c:v>
                </c:pt>
                <c:pt idx="9">
                  <c:v>90.18894906783062</c:v>
                </c:pt>
                <c:pt idx="10">
                  <c:v>90.377894374273481</c:v>
                </c:pt>
                <c:pt idx="11">
                  <c:v>90.566832157969841</c:v>
                </c:pt>
                <c:pt idx="12">
                  <c:v>90.75575865761904</c:v>
                </c:pt>
                <c:pt idx="13">
                  <c:v>90.944670112007302</c:v>
                </c:pt>
                <c:pt idx="14">
                  <c:v>91.133562760036583</c:v>
                </c:pt>
                <c:pt idx="15">
                  <c:v>91.322432840753123</c:v>
                </c:pt>
                <c:pt idx="16">
                  <c:v>91.511276593375641</c:v>
                </c:pt>
                <c:pt idx="17">
                  <c:v>91.700090257323595</c:v>
                </c:pt>
                <c:pt idx="18">
                  <c:v>91.888870072244657</c:v>
                </c:pt>
                <c:pt idx="19">
                  <c:v>93.773979463919858</c:v>
                </c:pt>
                <c:pt idx="20">
                  <c:v>95.651570240022295</c:v>
                </c:pt>
                <c:pt idx="21">
                  <c:v>97.51788947604237</c:v>
                </c:pt>
                <c:pt idx="22">
                  <c:v>99.369190563958654</c:v>
                </c:pt>
                <c:pt idx="23">
                  <c:v>101.20173308499569</c:v>
                </c:pt>
                <c:pt idx="24">
                  <c:v>103.01178077911499</c:v>
                </c:pt>
                <c:pt idx="25">
                  <c:v>104.7955971437699</c:v>
                </c:pt>
                <c:pt idx="26">
                  <c:v>106.54943819275509</c:v>
                </c:pt>
                <c:pt idx="27">
                  <c:v>108.2695418969559</c:v>
                </c:pt>
                <c:pt idx="28">
                  <c:v>116.22886779774896</c:v>
                </c:pt>
                <c:pt idx="29">
                  <c:v>122.73033051632694</c:v>
                </c:pt>
                <c:pt idx="30">
                  <c:v>127.08544746456114</c:v>
                </c:pt>
                <c:pt idx="31">
                  <c:v>128.12817372145966</c:v>
                </c:pt>
                <c:pt idx="32">
                  <c:v>123.54698364065592</c:v>
                </c:pt>
                <c:pt idx="33">
                  <c:v>109.19159949934642</c:v>
                </c:pt>
                <c:pt idx="34">
                  <c:v>84.052893885608768</c:v>
                </c:pt>
                <c:pt idx="35">
                  <c:v>61.248564679397177</c:v>
                </c:pt>
                <c:pt idx="36">
                  <c:v>48.89617650686651</c:v>
                </c:pt>
                <c:pt idx="37">
                  <c:v>43.396658934738554</c:v>
                </c:pt>
                <c:pt idx="38">
                  <c:v>41.274659329898213</c:v>
                </c:pt>
                <c:pt idx="39">
                  <c:v>40.811577742576077</c:v>
                </c:pt>
                <c:pt idx="40">
                  <c:v>41.190852057659185</c:v>
                </c:pt>
                <c:pt idx="41">
                  <c:v>42.003525491336518</c:v>
                </c:pt>
                <c:pt idx="42">
                  <c:v>43.032905768210924</c:v>
                </c:pt>
                <c:pt idx="43">
                  <c:v>44.159055847440897</c:v>
                </c:pt>
                <c:pt idx="44">
                  <c:v>45.313671729742765</c:v>
                </c:pt>
                <c:pt idx="45">
                  <c:v>46.457352125569855</c:v>
                </c:pt>
                <c:pt idx="46">
                  <c:v>47.567487460373201</c:v>
                </c:pt>
                <c:pt idx="47">
                  <c:v>48.631497389333305</c:v>
                </c:pt>
                <c:pt idx="48">
                  <c:v>49.642906832769711</c:v>
                </c:pt>
                <c:pt idx="49">
                  <c:v>50.598997078449287</c:v>
                </c:pt>
                <c:pt idx="50">
                  <c:v>51.499364377637875</c:v>
                </c:pt>
                <c:pt idx="51">
                  <c:v>52.345018210966856</c:v>
                </c:pt>
                <c:pt idx="52">
                  <c:v>53.137809106543799</c:v>
                </c:pt>
                <c:pt idx="53">
                  <c:v>53.880062192864045</c:v>
                </c:pt>
                <c:pt idx="54">
                  <c:v>54.574341546311757</c:v>
                </c:pt>
                <c:pt idx="55">
                  <c:v>55.223298920922346</c:v>
                </c:pt>
                <c:pt idx="56">
                  <c:v>55.829577543470222</c:v>
                </c:pt>
                <c:pt idx="57">
                  <c:v>56.395752140875572</c:v>
                </c:pt>
                <c:pt idx="58">
                  <c:v>56.924292927930637</c:v>
                </c:pt>
                <c:pt idx="59">
                  <c:v>57.417545462935607</c:v>
                </c:pt>
                <c:pt idx="60">
                  <c:v>57.877720983088565</c:v>
                </c:pt>
                <c:pt idx="61">
                  <c:v>58.306893605042248</c:v>
                </c:pt>
                <c:pt idx="62">
                  <c:v>58.707001952948758</c:v>
                </c:pt>
                <c:pt idx="63">
                  <c:v>59.079853565171646</c:v>
                </c:pt>
                <c:pt idx="64">
                  <c:v>59.427130964080391</c:v>
                </c:pt>
                <c:pt idx="65">
                  <c:v>59.750398636275065</c:v>
                </c:pt>
                <c:pt idx="66">
                  <c:v>60.051110418916195</c:v>
                </c:pt>
                <c:pt idx="67">
                  <c:v>60.33061695837246</c:v>
                </c:pt>
                <c:pt idx="68">
                  <c:v>60.59017302472833</c:v>
                </c:pt>
                <c:pt idx="69">
                  <c:v>60.830944546400559</c:v>
                </c:pt>
                <c:pt idx="70">
                  <c:v>61.054015284486752</c:v>
                </c:pt>
                <c:pt idx="71">
                  <c:v>61.260393104236783</c:v>
                </c:pt>
                <c:pt idx="72">
                  <c:v>61.451015826556613</c:v>
                </c:pt>
                <c:pt idx="73">
                  <c:v>61.626756659419414</c:v>
                </c:pt>
                <c:pt idx="74">
                  <c:v>61.788429220069034</c:v>
                </c:pt>
                <c:pt idx="75">
                  <c:v>61.936792165765752</c:v>
                </c:pt>
                <c:pt idx="76">
                  <c:v>62.072553454824273</c:v>
                </c:pt>
                <c:pt idx="77">
                  <c:v>62.19637426172045</c:v>
                </c:pt>
                <c:pt idx="78">
                  <c:v>62.308872570736867</c:v>
                </c:pt>
                <c:pt idx="79">
                  <c:v>62.410626472420361</c:v>
                </c:pt>
                <c:pt idx="80">
                  <c:v>62.502177186351588</c:v>
                </c:pt>
                <c:pt idx="81">
                  <c:v>62.584031832598853</c:v>
                </c:pt>
                <c:pt idx="82">
                  <c:v>62.656665972898182</c:v>
                </c:pt>
                <c:pt idx="83">
                  <c:v>62.72052594117379</c:v>
                </c:pt>
                <c:pt idx="84">
                  <c:v>62.776030981560467</c:v>
                </c:pt>
                <c:pt idx="85">
                  <c:v>62.823575210659527</c:v>
                </c:pt>
                <c:pt idx="86">
                  <c:v>62.863529419382687</c:v>
                </c:pt>
                <c:pt idx="87">
                  <c:v>62.896242728433947</c:v>
                </c:pt>
                <c:pt idx="88">
                  <c:v>62.922044110255541</c:v>
                </c:pt>
                <c:pt idx="89">
                  <c:v>62.941243789129913</c:v>
                </c:pt>
                <c:pt idx="90">
                  <c:v>62.954134530079827</c:v>
                </c:pt>
                <c:pt idx="91">
                  <c:v>62.960992826245871</c:v>
                </c:pt>
                <c:pt idx="92">
                  <c:v>62.962079993542204</c:v>
                </c:pt>
                <c:pt idx="93">
                  <c:v>62.957643180583531</c:v>
                </c:pt>
                <c:pt idx="94">
                  <c:v>62.947916301149519</c:v>
                </c:pt>
                <c:pt idx="95">
                  <c:v>62.933120895786104</c:v>
                </c:pt>
                <c:pt idx="96">
                  <c:v>62.913466928540103</c:v>
                </c:pt>
                <c:pt idx="97">
                  <c:v>62.889153524278314</c:v>
                </c:pt>
                <c:pt idx="98">
                  <c:v>62.860369651546819</c:v>
                </c:pt>
                <c:pt idx="99">
                  <c:v>62.827294755477851</c:v>
                </c:pt>
                <c:pt idx="100">
                  <c:v>62.790099344844933</c:v>
                </c:pt>
                <c:pt idx="101">
                  <c:v>62.748945537002456</c:v>
                </c:pt>
                <c:pt idx="102">
                  <c:v>62.703987564109497</c:v>
                </c:pt>
                <c:pt idx="103">
                  <c:v>62.655372243740118</c:v>
                </c:pt>
                <c:pt idx="104">
                  <c:v>62.603239416707368</c:v>
                </c:pt>
                <c:pt idx="105">
                  <c:v>62.547722354682705</c:v>
                </c:pt>
                <c:pt idx="106">
                  <c:v>62.488948139967533</c:v>
                </c:pt>
                <c:pt idx="107">
                  <c:v>62.427038019571683</c:v>
                </c:pt>
                <c:pt idx="108">
                  <c:v>62.362107735568785</c:v>
                </c:pt>
                <c:pt idx="109">
                  <c:v>62.294267833531961</c:v>
                </c:pt>
                <c:pt idx="110">
                  <c:v>62.223623950699874</c:v>
                </c:pt>
                <c:pt idx="111">
                  <c:v>62.150277085388453</c:v>
                </c:pt>
                <c:pt idx="112">
                  <c:v>62.074323849034727</c:v>
                </c:pt>
                <c:pt idx="113">
                  <c:v>61.995856702147051</c:v>
                </c:pt>
                <c:pt idx="114">
                  <c:v>61.914964175331804</c:v>
                </c:pt>
                <c:pt idx="115">
                  <c:v>61.831731076472252</c:v>
                </c:pt>
                <c:pt idx="116">
                  <c:v>61.746238685047345</c:v>
                </c:pt>
                <c:pt idx="117">
                  <c:v>61.658564934502337</c:v>
                </c:pt>
                <c:pt idx="118">
                  <c:v>61.568784583508474</c:v>
                </c:pt>
                <c:pt idx="119">
                  <c:v>61.476969376885137</c:v>
                </c:pt>
                <c:pt idx="120">
                  <c:v>61.383188196896839</c:v>
                </c:pt>
                <c:pt idx="121">
                  <c:v>61.287507205583267</c:v>
                </c:pt>
                <c:pt idx="122">
                  <c:v>61.189989978729713</c:v>
                </c:pt>
                <c:pt idx="123">
                  <c:v>61.090697632039522</c:v>
                </c:pt>
                <c:pt idx="124">
                  <c:v>60.989688940027932</c:v>
                </c:pt>
                <c:pt idx="125">
                  <c:v>60.887020448117596</c:v>
                </c:pt>
                <c:pt idx="126">
                  <c:v>60.782746578381648</c:v>
                </c:pt>
                <c:pt idx="127">
                  <c:v>60.676919729345272</c:v>
                </c:pt>
                <c:pt idx="128">
                  <c:v>60.569590370230202</c:v>
                </c:pt>
                <c:pt idx="129">
                  <c:v>60.460807129994905</c:v>
                </c:pt>
                <c:pt idx="130">
                  <c:v>60.35061688150104</c:v>
                </c:pt>
                <c:pt idx="131">
                  <c:v>60.239064821112251</c:v>
                </c:pt>
                <c:pt idx="132">
                  <c:v>60.126194544008854</c:v>
                </c:pt>
                <c:pt idx="133">
                  <c:v>60.012048115483523</c:v>
                </c:pt>
                <c:pt idx="134">
                  <c:v>59.896666138464525</c:v>
                </c:pt>
                <c:pt idx="135">
                  <c:v>59.780087817494874</c:v>
                </c:pt>
                <c:pt idx="136">
                  <c:v>59.662351019381532</c:v>
                </c:pt>
                <c:pt idx="137">
                  <c:v>59.543492330714017</c:v>
                </c:pt>
                <c:pt idx="138">
                  <c:v>59.423547112437006</c:v>
                </c:pt>
                <c:pt idx="139">
                  <c:v>59.302549551651907</c:v>
                </c:pt>
                <c:pt idx="140">
                  <c:v>59.18053271080791</c:v>
                </c:pt>
                <c:pt idx="141">
                  <c:v>59.057528574434286</c:v>
                </c:pt>
                <c:pt idx="142">
                  <c:v>58.933568093555436</c:v>
                </c:pt>
                <c:pt idx="143">
                  <c:v>58.808681227920403</c:v>
                </c:pt>
                <c:pt idx="144">
                  <c:v>58.682896986170732</c:v>
                </c:pt>
                <c:pt idx="145">
                  <c:v>58.556243464063513</c:v>
                </c:pt>
                <c:pt idx="146">
                  <c:v>58.428747880855738</c:v>
                </c:pt>
                <c:pt idx="147">
                  <c:v>58.30043661395446</c:v>
                </c:pt>
                <c:pt idx="148">
                  <c:v>58.171335231925994</c:v>
                </c:pt>
                <c:pt idx="149">
                  <c:v>58.041468525954571</c:v>
                </c:pt>
                <c:pt idx="150">
                  <c:v>57.910860539834047</c:v>
                </c:pt>
                <c:pt idx="151">
                  <c:v>57.779534598571885</c:v>
                </c:pt>
                <c:pt idx="152">
                  <c:v>57.647513335678596</c:v>
                </c:pt>
                <c:pt idx="153">
                  <c:v>57.514818719213395</c:v>
                </c:pt>
                <c:pt idx="154">
                  <c:v>57.381472076650368</c:v>
                </c:pt>
                <c:pt idx="155">
                  <c:v>57.247494118627714</c:v>
                </c:pt>
                <c:pt idx="156">
                  <c:v>57.112904961637014</c:v>
                </c:pt>
                <c:pt idx="157">
                  <c:v>56.97772414970747</c:v>
                </c:pt>
                <c:pt idx="158">
                  <c:v>56.84197067513729</c:v>
                </c:pt>
                <c:pt idx="159">
                  <c:v>56.705662998318957</c:v>
                </c:pt>
                <c:pt idx="160">
                  <c:v>56.568819066705558</c:v>
                </c:pt>
                <c:pt idx="161">
                  <c:v>56.431456332959939</c:v>
                </c:pt>
                <c:pt idx="162">
                  <c:v>56.29359177232881</c:v>
                </c:pt>
                <c:pt idx="163">
                  <c:v>56.155241899278352</c:v>
                </c:pt>
                <c:pt idx="164">
                  <c:v>56.016422783428709</c:v>
                </c:pt>
                <c:pt idx="165">
                  <c:v>55.877150064821464</c:v>
                </c:pt>
                <c:pt idx="166">
                  <c:v>55.737438968551871</c:v>
                </c:pt>
                <c:pt idx="167">
                  <c:v>55.597304318796418</c:v>
                </c:pt>
                <c:pt idx="168">
                  <c:v>55.456760552265493</c:v>
                </c:pt>
                <c:pt idx="169">
                  <c:v>55.315821731107377</c:v>
                </c:pt>
                <c:pt idx="170">
                  <c:v>55.17450155528941</c:v>
                </c:pt>
                <c:pt idx="171">
                  <c:v>55.032813374482416</c:v>
                </c:pt>
                <c:pt idx="172">
                  <c:v>54.890770199469031</c:v>
                </c:pt>
                <c:pt idx="173">
                  <c:v>54.748384713100194</c:v>
                </c:pt>
                <c:pt idx="174">
                  <c:v>54.605669280819356</c:v>
                </c:pt>
                <c:pt idx="175">
                  <c:v>54.462635960774278</c:v>
                </c:pt>
                <c:pt idx="176">
                  <c:v>54.319296513535349</c:v>
                </c:pt>
                <c:pt idx="177">
                  <c:v>54.175662411438438</c:v>
                </c:pt>
                <c:pt idx="178">
                  <c:v>54.03174484756822</c:v>
                </c:pt>
                <c:pt idx="179">
                  <c:v>53.887554744399139</c:v>
                </c:pt>
                <c:pt idx="180">
                  <c:v>53.743102762108265</c:v>
                </c:pt>
                <c:pt idx="181">
                  <c:v>53.598399306574748</c:v>
                </c:pt>
                <c:pt idx="182">
                  <c:v>53.45345453707975</c:v>
                </c:pt>
                <c:pt idx="183">
                  <c:v>53.308278373719872</c:v>
                </c:pt>
                <c:pt idx="184">
                  <c:v>53.162880504546351</c:v>
                </c:pt>
                <c:pt idx="185">
                  <c:v>53.017270392441503</c:v>
                </c:pt>
                <c:pt idx="186">
                  <c:v>52.871457281744171</c:v>
                </c:pt>
                <c:pt idx="187">
                  <c:v>52.725450204634853</c:v>
                </c:pt>
                <c:pt idx="188">
                  <c:v>52.579257987289992</c:v>
                </c:pt>
                <c:pt idx="189">
                  <c:v>52.432889255815866</c:v>
                </c:pt>
                <c:pt idx="190">
                  <c:v>52.286352441970465</c:v>
                </c:pt>
                <c:pt idx="191">
                  <c:v>52.139655788683584</c:v>
                </c:pt>
                <c:pt idx="192">
                  <c:v>51.992807355381387</c:v>
                </c:pt>
                <c:pt idx="193">
                  <c:v>51.845815023125454</c:v>
                </c:pt>
                <c:pt idx="194">
                  <c:v>51.698686499572517</c:v>
                </c:pt>
                <c:pt idx="195">
                  <c:v>51.551429323763074</c:v>
                </c:pt>
                <c:pt idx="196">
                  <c:v>51.404050870744697</c:v>
                </c:pt>
                <c:pt idx="197">
                  <c:v>51.256558356038312</c:v>
                </c:pt>
                <c:pt idx="198">
                  <c:v>51.108958839951896</c:v>
                </c:pt>
                <c:pt idx="199">
                  <c:v>50.961259231748642</c:v>
                </c:pt>
                <c:pt idx="200">
                  <c:v>50.813466293675873</c:v>
                </c:pt>
                <c:pt idx="201">
                  <c:v>50.665586644858308</c:v>
                </c:pt>
                <c:pt idx="202">
                  <c:v>50.517626765063312</c:v>
                </c:pt>
                <c:pt idx="203">
                  <c:v>50.369592998341204</c:v>
                </c:pt>
                <c:pt idx="204">
                  <c:v>50.221491556546312</c:v>
                </c:pt>
                <c:pt idx="205">
                  <c:v>50.073328522743452</c:v>
                </c:pt>
                <c:pt idx="206">
                  <c:v>49.92510985450383</c:v>
                </c:pt>
                <c:pt idx="207">
                  <c:v>49.776841387094606</c:v>
                </c:pt>
                <c:pt idx="208">
                  <c:v>49.628528836566574</c:v>
                </c:pt>
                <c:pt idx="209">
                  <c:v>49.480177802743128</c:v>
                </c:pt>
                <c:pt idx="210">
                  <c:v>49.331793772114992</c:v>
                </c:pt>
                <c:pt idx="211">
                  <c:v>49.183382120642904</c:v>
                </c:pt>
                <c:pt idx="212">
                  <c:v>49.034948116473913</c:v>
                </c:pt>
                <c:pt idx="213">
                  <c:v>48.886496922571865</c:v>
                </c:pt>
                <c:pt idx="214">
                  <c:v>48.738033599266998</c:v>
                </c:pt>
                <c:pt idx="215">
                  <c:v>48.589563106727212</c:v>
                </c:pt>
                <c:pt idx="216">
                  <c:v>48.441090307353193</c:v>
                </c:pt>
                <c:pt idx="217">
                  <c:v>48.29261996810115</c:v>
                </c:pt>
                <c:pt idx="218">
                  <c:v>48.144156762735264</c:v>
                </c:pt>
                <c:pt idx="219">
                  <c:v>47.995705274011698</c:v>
                </c:pt>
                <c:pt idx="220">
                  <c:v>47.847269995798086</c:v>
                </c:pt>
                <c:pt idx="221">
                  <c:v>47.698855335129764</c:v>
                </c:pt>
                <c:pt idx="222">
                  <c:v>47.550465614204796</c:v>
                </c:pt>
                <c:pt idx="223">
                  <c:v>47.402105072320637</c:v>
                </c:pt>
                <c:pt idx="224">
                  <c:v>47.253777867754167</c:v>
                </c:pt>
                <c:pt idx="225">
                  <c:v>47.105488079587047</c:v>
                </c:pt>
                <c:pt idx="226">
                  <c:v>45.625492274513903</c:v>
                </c:pt>
                <c:pt idx="227">
                  <c:v>44.15319930776036</c:v>
                </c:pt>
                <c:pt idx="228">
                  <c:v>42.691617588937532</c:v>
                </c:pt>
                <c:pt idx="229">
                  <c:v>41.243254150457631</c:v>
                </c:pt>
                <c:pt idx="230">
                  <c:v>39.810202366587617</c:v>
                </c:pt>
                <c:pt idx="231">
                  <c:v>38.394210547973614</c:v>
                </c:pt>
                <c:pt idx="232">
                  <c:v>36.996736332234718</c:v>
                </c:pt>
                <c:pt idx="233">
                  <c:v>35.618990385247287</c:v>
                </c:pt>
                <c:pt idx="234">
                  <c:v>34.261971955977799</c:v>
                </c:pt>
                <c:pt idx="235">
                  <c:v>32.926498146729102</c:v>
                </c:pt>
                <c:pt idx="236">
                  <c:v>31.613228277354494</c:v>
                </c:pt>
                <c:pt idx="237">
                  <c:v>30.322684374988626</c:v>
                </c:pt>
                <c:pt idx="238">
                  <c:v>29.055268569026708</c:v>
                </c:pt>
                <c:pt idx="239">
                  <c:v>27.811277986525994</c:v>
                </c:pt>
                <c:pt idx="240">
                  <c:v>26.590917606700998</c:v>
                </c:pt>
                <c:pt idx="241">
                  <c:v>25.394311431342288</c:v>
                </c:pt>
                <c:pt idx="242">
                  <c:v>24.221512251390266</c:v>
                </c:pt>
                <c:pt idx="243">
                  <c:v>23.072510231833832</c:v>
                </c:pt>
                <c:pt idx="244">
                  <c:v>21.947240492747966</c:v>
                </c:pt>
                <c:pt idx="245">
                  <c:v>20.845589830162169</c:v>
                </c:pt>
                <c:pt idx="246">
                  <c:v>19.767402693993148</c:v>
                </c:pt>
                <c:pt idx="247">
                  <c:v>18.712486519611474</c:v>
                </c:pt>
                <c:pt idx="248">
                  <c:v>17.680616493353142</c:v>
                </c:pt>
                <c:pt idx="249">
                  <c:v>16.67153981938668</c:v>
                </c:pt>
                <c:pt idx="250">
                  <c:v>15.684979545035731</c:v>
                </c:pt>
                <c:pt idx="251">
                  <c:v>14.720637993342365</c:v>
                </c:pt>
                <c:pt idx="252">
                  <c:v>13.77819984489625</c:v>
                </c:pt>
                <c:pt idx="253">
                  <c:v>12.857334905408777</c:v>
                </c:pt>
                <c:pt idx="254">
                  <c:v>11.95770059092132</c:v>
                </c:pt>
                <c:pt idx="255">
                  <c:v>11.078944158704417</c:v>
                </c:pt>
                <c:pt idx="256">
                  <c:v>10.220704708673622</c:v>
                </c:pt>
                <c:pt idx="257">
                  <c:v>9.3826149774046144</c:v>
                </c:pt>
                <c:pt idx="258">
                  <c:v>8.5643029444737806</c:v>
                </c:pt>
                <c:pt idx="259">
                  <c:v>7.7653932688197358</c:v>
                </c:pt>
                <c:pt idx="260">
                  <c:v>6.9855085710487401</c:v>
                </c:pt>
                <c:pt idx="261">
                  <c:v>6.2242705760542094</c:v>
                </c:pt>
                <c:pt idx="262">
                  <c:v>5.4813011289506051</c:v>
                </c:pt>
                <c:pt idx="263">
                  <c:v>4.756223096104776</c:v>
                </c:pt>
                <c:pt idx="264">
                  <c:v>4.0486611619626842</c:v>
                </c:pt>
                <c:pt idx="265">
                  <c:v>3.3582425313974227</c:v>
                </c:pt>
                <c:pt idx="266">
                  <c:v>2.6845975464272556</c:v>
                </c:pt>
                <c:pt idx="267">
                  <c:v>2.0273602253645038</c:v>
                </c:pt>
                <c:pt idx="268">
                  <c:v>1.3861687317388771</c:v>
                </c:pt>
                <c:pt idx="269">
                  <c:v>0.76066577969032778</c:v>
                </c:pt>
                <c:pt idx="270">
                  <c:v>0.15049898193638001</c:v>
                </c:pt>
                <c:pt idx="271">
                  <c:v>-0.44467885411876296</c:v>
                </c:pt>
                <c:pt idx="272">
                  <c:v>-1.0252094770589508</c:v>
                </c:pt>
                <c:pt idx="273">
                  <c:v>-1.5914289842826292</c:v>
                </c:pt>
                <c:pt idx="274">
                  <c:v>-2.1436676527639236</c:v>
                </c:pt>
                <c:pt idx="275">
                  <c:v>-2.6822498039016125</c:v>
                </c:pt>
                <c:pt idx="276">
                  <c:v>-3.2074936989514526</c:v>
                </c:pt>
                <c:pt idx="277">
                  <c:v>-3.7197114618523983</c:v>
                </c:pt>
                <c:pt idx="278">
                  <c:v>-4.2192090265403124</c:v>
                </c:pt>
                <c:pt idx="279">
                  <c:v>-4.7062861061073988</c:v>
                </c:pt>
                <c:pt idx="280">
                  <c:v>-5.1812361814043584</c:v>
                </c:pt>
                <c:pt idx="281">
                  <c:v>-5.6443465069002343</c:v>
                </c:pt>
                <c:pt idx="282">
                  <c:v>-6.0958981318184442</c:v>
                </c:pt>
                <c:pt idx="283">
                  <c:v>-6.5361659347471175</c:v>
                </c:pt>
                <c:pt idx="284">
                  <c:v>-6.9654186700938965</c:v>
                </c:pt>
                <c:pt idx="285">
                  <c:v>-7.3839190249037756</c:v>
                </c:pt>
                <c:pt idx="286">
                  <c:v>-7.7919236847034767</c:v>
                </c:pt>
                <c:pt idx="287">
                  <c:v>-8.189683407160345</c:v>
                </c:pt>
                <c:pt idx="288">
                  <c:v>-8.5774431024615865</c:v>
                </c:pt>
                <c:pt idx="289">
                  <c:v>-8.9554419194271588</c:v>
                </c:pt>
                <c:pt idx="290">
                  <c:v>-9.323913336464841</c:v>
                </c:pt>
                <c:pt idx="291">
                  <c:v>-9.6830852565676082</c:v>
                </c:pt>
                <c:pt idx="292">
                  <c:v>-10.033180105630692</c:v>
                </c:pt>
                <c:pt idx="293">
                  <c:v>-10.374414933442409</c:v>
                </c:pt>
                <c:pt idx="294">
                  <c:v>-10.707001516768145</c:v>
                </c:pt>
                <c:pt idx="295">
                  <c:v>-11.031146464008515</c:v>
                </c:pt>
                <c:pt idx="296">
                  <c:v>-11.347051320967182</c:v>
                </c:pt>
                <c:pt idx="297">
                  <c:v>-11.654912677316361</c:v>
                </c:pt>
                <c:pt idx="298">
                  <c:v>-11.954922273391219</c:v>
                </c:pt>
                <c:pt idx="299">
                  <c:v>-12.247267106987465</c:v>
                </c:pt>
                <c:pt idx="300">
                  <c:v>-12.532129539874802</c:v>
                </c:pt>
                <c:pt idx="301">
                  <c:v>-12.809687403770113</c:v>
                </c:pt>
                <c:pt idx="302">
                  <c:v>-13.080114105549484</c:v>
                </c:pt>
                <c:pt idx="303">
                  <c:v>-13.343578731501566</c:v>
                </c:pt>
                <c:pt idx="304">
                  <c:v>-13.600246150455092</c:v>
                </c:pt>
                <c:pt idx="305">
                  <c:v>-13.850277115630149</c:v>
                </c:pt>
                <c:pt idx="306">
                  <c:v>-14.093828365090673</c:v>
                </c:pt>
                <c:pt idx="307">
                  <c:v>-14.331052720687097</c:v>
                </c:pt>
                <c:pt idx="308">
                  <c:v>-14.562099185400257</c:v>
                </c:pt>
                <c:pt idx="309">
                  <c:v>-14.787113039010052</c:v>
                </c:pt>
                <c:pt idx="310">
                  <c:v>-15.006235932026414</c:v>
                </c:pt>
                <c:pt idx="311">
                  <c:v>-15.219605977832003</c:v>
                </c:pt>
                <c:pt idx="312">
                  <c:v>-15.427357842998731</c:v>
                </c:pt>
                <c:pt idx="313">
                  <c:v>-15.629622835746261</c:v>
                </c:pt>
                <c:pt idx="314">
                  <c:v>-15.826528992524231</c:v>
                </c:pt>
                <c:pt idx="315">
                  <c:v>-16.018201162702098</c:v>
                </c:pt>
                <c:pt idx="316">
                  <c:v>-16.204761091362911</c:v>
                </c:pt>
                <c:pt idx="317">
                  <c:v>-16.386327500198831</c:v>
                </c:pt>
                <c:pt idx="318">
                  <c:v>-16.563016166514672</c:v>
                </c:pt>
                <c:pt idx="319">
                  <c:v>-16.734940000347933</c:v>
                </c:pt>
                <c:pt idx="320">
                  <c:v>-16.902209119721448</c:v>
                </c:pt>
                <c:pt idx="321">
                  <c:v>-17.064930924043665</c:v>
                </c:pt>
                <c:pt idx="322">
                  <c:v>-17.223210165679347</c:v>
                </c:pt>
                <c:pt idx="323">
                  <c:v>-17.377149019712732</c:v>
                </c:pt>
                <c:pt idx="324">
                  <c:v>-17.526847151930014</c:v>
                </c:pt>
                <c:pt idx="325">
                  <c:v>-17.672401785047697</c:v>
                </c:pt>
                <c:pt idx="326">
                  <c:v>-17.813907763217657</c:v>
                </c:pt>
                <c:pt idx="327">
                  <c:v>-17.951457614838205</c:v>
                </c:pt>
                <c:pt idx="328">
                  <c:v>-18.08514161370428</c:v>
                </c:pt>
                <c:pt idx="329">
                  <c:v>-18.215047838528989</c:v>
                </c:pt>
                <c:pt idx="330">
                  <c:v>-18.341262230870342</c:v>
                </c:pt>
                <c:pt idx="331">
                  <c:v>-18.463868651496711</c:v>
                </c:pt>
                <c:pt idx="332">
                  <c:v>-18.582948935226625</c:v>
                </c:pt>
                <c:pt idx="333">
                  <c:v>-18.698582944275955</c:v>
                </c:pt>
                <c:pt idx="334">
                  <c:v>-18.810848620148676</c:v>
                </c:pt>
                <c:pt idx="335">
                  <c:v>-18.919822034105437</c:v>
                </c:pt>
                <c:pt idx="336">
                  <c:v>-19.025577436243651</c:v>
                </c:pt>
                <c:pt idx="337">
                  <c:v>-19.128187303225843</c:v>
                </c:pt>
                <c:pt idx="338">
                  <c:v>-19.22772238468761</c:v>
                </c:pt>
                <c:pt idx="339">
                  <c:v>-19.324251748361064</c:v>
                </c:pt>
                <c:pt idx="340">
                  <c:v>-19.41784282394616</c:v>
                </c:pt>
                <c:pt idx="341">
                  <c:v>-19.508561445763291</c:v>
                </c:pt>
                <c:pt idx="342">
                  <c:v>-19.596471894219491</c:v>
                </c:pt>
                <c:pt idx="343">
                  <c:v>-19.681636936119673</c:v>
                </c:pt>
                <c:pt idx="344">
                  <c:v>-19.764117863855517</c:v>
                </c:pt>
                <c:pt idx="345">
                  <c:v>-19.843974533501125</c:v>
                </c:pt>
                <c:pt idx="346">
                  <c:v>-19.921265401847108</c:v>
                </c:pt>
                <c:pt idx="347">
                  <c:v>-19.996047562401799</c:v>
                </c:pt>
                <c:pt idx="348">
                  <c:v>-20.068376780388519</c:v>
                </c:pt>
                <c:pt idx="349">
                  <c:v>-20.138307526768017</c:v>
                </c:pt>
                <c:pt idx="350">
                  <c:v>-20.205893011312128</c:v>
                </c:pt>
                <c:pt idx="351">
                  <c:v>-20.271185214757679</c:v>
                </c:pt>
                <c:pt idx="352">
                  <c:v>-20.334234920064887</c:v>
                </c:pt>
                <c:pt idx="353">
                  <c:v>-20.395091742807296</c:v>
                </c:pt>
                <c:pt idx="354">
                  <c:v>-20.453804160718249</c:v>
                </c:pt>
                <c:pt idx="355">
                  <c:v>-20.51041954241694</c:v>
                </c:pt>
                <c:pt idx="356">
                  <c:v>-20.564984175339703</c:v>
                </c:pt>
                <c:pt idx="357">
                  <c:v>-20.617543292898006</c:v>
                </c:pt>
                <c:pt idx="358">
                  <c:v>-20.668141100886743</c:v>
                </c:pt>
                <c:pt idx="359">
                  <c:v>-20.716820803163671</c:v>
                </c:pt>
                <c:pt idx="360">
                  <c:v>-20.763624626622402</c:v>
                </c:pt>
                <c:pt idx="361">
                  <c:v>-20.808593845478867</c:v>
                </c:pt>
                <c:pt idx="362">
                  <c:v>-20.851768804891179</c:v>
                </c:pt>
                <c:pt idx="363">
                  <c:v>-20.89318894393287</c:v>
                </c:pt>
                <c:pt idx="364">
                  <c:v>-20.932892817938779</c:v>
                </c:pt>
                <c:pt idx="365">
                  <c:v>-20.970918120241009</c:v>
                </c:pt>
                <c:pt idx="366">
                  <c:v>-21.007301703313203</c:v>
                </c:pt>
                <c:pt idx="367">
                  <c:v>-21.042079599341179</c:v>
                </c:pt>
                <c:pt idx="368">
                  <c:v>-21.075287040235935</c:v>
                </c:pt>
                <c:pt idx="369">
                  <c:v>-21.106958477105024</c:v>
                </c:pt>
                <c:pt idx="370">
                  <c:v>-21.137127599200227</c:v>
                </c:pt>
                <c:pt idx="371">
                  <c:v>-21.165827352353432</c:v>
                </c:pt>
                <c:pt idx="372">
                  <c:v>-21.193089956919437</c:v>
                </c:pt>
                <c:pt idx="373">
                  <c:v>-21.218946925237049</c:v>
                </c:pt>
                <c:pt idx="374">
                  <c:v>-21.243429078624558</c:v>
                </c:pt>
                <c:pt idx="375">
                  <c:v>-21.266566563921685</c:v>
                </c:pt>
                <c:pt idx="376">
                  <c:v>-21.288388869592723</c:v>
                </c:pt>
                <c:pt idx="377">
                  <c:v>-21.308924841402217</c:v>
                </c:pt>
                <c:pt idx="378">
                  <c:v>-21.328202697676289</c:v>
                </c:pt>
                <c:pt idx="379">
                  <c:v>-21.346250044162076</c:v>
                </c:pt>
                <c:pt idx="380">
                  <c:v>-21.363093888495655</c:v>
                </c:pt>
                <c:pt idx="381">
                  <c:v>-21.378760654291085</c:v>
                </c:pt>
                <c:pt idx="382">
                  <c:v>-21.393276194860675</c:v>
                </c:pt>
                <c:pt idx="383">
                  <c:v>-21.406665806577422</c:v>
                </c:pt>
                <c:pt idx="384">
                  <c:v>-21.41895424188985</c:v>
                </c:pt>
                <c:pt idx="385">
                  <c:v>-21.430165721999231</c:v>
                </c:pt>
                <c:pt idx="386">
                  <c:v>-21.440323949209017</c:v>
                </c:pt>
                <c:pt idx="387">
                  <c:v>-21.449452118955236</c:v>
                </c:pt>
                <c:pt idx="388">
                  <c:v>-21.457572931527835</c:v>
                </c:pt>
                <c:pt idx="389">
                  <c:v>-21.46470860349109</c:v>
                </c:pt>
                <c:pt idx="390">
                  <c:v>-21.470880878812153</c:v>
                </c:pt>
                <c:pt idx="391">
                  <c:v>-21.476111039705415</c:v>
                </c:pt>
                <c:pt idx="392">
                  <c:v>-21.480419917200891</c:v>
                </c:pt>
                <c:pt idx="393">
                  <c:v>-21.483827901445125</c:v>
                </c:pt>
                <c:pt idx="394">
                  <c:v>-21.486354951740935</c:v>
                </c:pt>
                <c:pt idx="395">
                  <c:v>-21.488020606334317</c:v>
                </c:pt>
                <c:pt idx="396">
                  <c:v>-21.488843991954866</c:v>
                </c:pt>
                <c:pt idx="397">
                  <c:v>-21.488843833117528</c:v>
                </c:pt>
                <c:pt idx="398">
                  <c:v>-21.488038461190882</c:v>
                </c:pt>
                <c:pt idx="399">
                  <c:v>-21.486445823240075</c:v>
                </c:pt>
                <c:pt idx="400">
                  <c:v>-21.484083490649255</c:v>
                </c:pt>
                <c:pt idx="401">
                  <c:v>-21.48096866753076</c:v>
                </c:pt>
                <c:pt idx="402">
                  <c:v>-21.477118198925865</c:v>
                </c:pt>
                <c:pt idx="403">
                  <c:v>-21.472548578803696</c:v>
                </c:pt>
                <c:pt idx="404">
                  <c:v>-21.467275957863137</c:v>
                </c:pt>
                <c:pt idx="405">
                  <c:v>-21.461316151143933</c:v>
                </c:pt>
                <c:pt idx="406">
                  <c:v>-21.454684645450925</c:v>
                </c:pt>
                <c:pt idx="407">
                  <c:v>-21.447396606598346</c:v>
                </c:pt>
                <c:pt idx="408">
                  <c:v>-21.439466886477049</c:v>
                </c:pt>
                <c:pt idx="409">
                  <c:v>-21.430910029950695</c:v>
                </c:pt>
                <c:pt idx="410">
                  <c:v>-21.421740281585528</c:v>
                </c:pt>
                <c:pt idx="411">
                  <c:v>-21.411971592217043</c:v>
                </c:pt>
                <c:pt idx="412">
                  <c:v>-21.401617625359933</c:v>
                </c:pt>
                <c:pt idx="413">
                  <c:v>-21.390691763463394</c:v>
                </c:pt>
                <c:pt idx="414">
                  <c:v>-21.379207114017021</c:v>
                </c:pt>
                <c:pt idx="415">
                  <c:v>-21.367176515511602</c:v>
                </c:pt>
                <c:pt idx="416">
                  <c:v>-21.354612543257161</c:v>
                </c:pt>
                <c:pt idx="417">
                  <c:v>-21.3415275150642</c:v>
                </c:pt>
                <c:pt idx="418">
                  <c:v>-21.327933496789484</c:v>
                </c:pt>
                <c:pt idx="419">
                  <c:v>-21.313842307751628</c:v>
                </c:pt>
                <c:pt idx="420">
                  <c:v>-21.299265526018843</c:v>
                </c:pt>
                <c:pt idx="421">
                  <c:v>-21.284214493572904</c:v>
                </c:pt>
                <c:pt idx="422">
                  <c:v>-21.268700321352355</c:v>
                </c:pt>
                <c:pt idx="423">
                  <c:v>-21.252733894177226</c:v>
                </c:pt>
                <c:pt idx="424">
                  <c:v>-21.236325875559999</c:v>
                </c:pt>
                <c:pt idx="425">
                  <c:v>-21.219486712404318</c:v>
                </c:pt>
                <c:pt idx="426">
                  <c:v>-21.202226639595011</c:v>
                </c:pt>
                <c:pt idx="427">
                  <c:v>-21.184555684481808</c:v>
                </c:pt>
                <c:pt idx="428">
                  <c:v>-21.166483671260409</c:v>
                </c:pt>
                <c:pt idx="429">
                  <c:v>-21.148020225251798</c:v>
                </c:pt>
                <c:pt idx="430">
                  <c:v>-21.129174777084472</c:v>
                </c:pt>
                <c:pt idx="431">
                  <c:v>-21.109956566780454</c:v>
                </c:pt>
                <c:pt idx="432">
                  <c:v>-21.090374647747836</c:v>
                </c:pt>
                <c:pt idx="433">
                  <c:v>-21.070437890683138</c:v>
                </c:pt>
                <c:pt idx="434">
                  <c:v>-21.050154987384872</c:v>
                </c:pt>
                <c:pt idx="435">
                  <c:v>-21.029534454479972</c:v>
                </c:pt>
                <c:pt idx="436">
                  <c:v>-21.008584637067116</c:v>
                </c:pt>
                <c:pt idx="437">
                  <c:v>-20.987313712277569</c:v>
                </c:pt>
                <c:pt idx="438">
                  <c:v>-20.965729692755332</c:v>
                </c:pt>
                <c:pt idx="439">
                  <c:v>-20.943840430060163</c:v>
                </c:pt>
                <c:pt idx="440">
                  <c:v>-20.921653617993996</c:v>
                </c:pt>
                <c:pt idx="441">
                  <c:v>-20.899176795852952</c:v>
                </c:pt>
                <c:pt idx="442">
                  <c:v>-20.876417351607216</c:v>
                </c:pt>
                <c:pt idx="443">
                  <c:v>-20.853382525009977</c:v>
                </c:pt>
                <c:pt idx="444">
                  <c:v>-20.830079410637723</c:v>
                </c:pt>
                <c:pt idx="445">
                  <c:v>-20.806514960863211</c:v>
                </c:pt>
                <c:pt idx="446">
                  <c:v>-20.782695988762612</c:v>
                </c:pt>
                <c:pt idx="447">
                  <c:v>-20.758629170958585</c:v>
                </c:pt>
                <c:pt idx="448">
                  <c:v>-20.734321050401547</c:v>
                </c:pt>
                <c:pt idx="449">
                  <c:v>-20.709778039089286</c:v>
                </c:pt>
                <c:pt idx="450">
                  <c:v>-20.68500642072695</c:v>
                </c:pt>
                <c:pt idx="451">
                  <c:v>-20.660012353329904</c:v>
                </c:pt>
                <c:pt idx="452">
                  <c:v>-20.6348018717689</c:v>
                </c:pt>
                <c:pt idx="453">
                  <c:v>-20.609380890260525</c:v>
                </c:pt>
                <c:pt idx="454">
                  <c:v>-20.583755204803424</c:v>
                </c:pt>
                <c:pt idx="455">
                  <c:v>-20.557930495561891</c:v>
                </c:pt>
                <c:pt idx="456">
                  <c:v>-20.531912329197723</c:v>
                </c:pt>
                <c:pt idx="457">
                  <c:v>-20.505706161152347</c:v>
                </c:pt>
                <c:pt idx="458">
                  <c:v>-20.479317337879195</c:v>
                </c:pt>
                <c:pt idx="459">
                  <c:v>-20.452751099029086</c:v>
                </c:pt>
                <c:pt idx="460">
                  <c:v>-20.426012579587535</c:v>
                </c:pt>
                <c:pt idx="461">
                  <c:v>-20.399106811967755</c:v>
                </c:pt>
                <c:pt idx="462">
                  <c:v>-20.372038728057959</c:v>
                </c:pt>
                <c:pt idx="463">
                  <c:v>-20.344813161225488</c:v>
                </c:pt>
                <c:pt idx="464">
                  <c:v>-20.317434848278765</c:v>
                </c:pt>
                <c:pt idx="465">
                  <c:v>-20.289908431386436</c:v>
                </c:pt>
                <c:pt idx="466">
                  <c:v>-20.2622384599577</c:v>
                </c:pt>
                <c:pt idx="467">
                  <c:v>-20.23442939248099</c:v>
                </c:pt>
                <c:pt idx="468">
                  <c:v>-20.206485598325514</c:v>
                </c:pt>
                <c:pt idx="469">
                  <c:v>-20.178411359503627</c:v>
                </c:pt>
                <c:pt idx="470">
                  <c:v>-20.150210872397196</c:v>
                </c:pt>
                <c:pt idx="471">
                  <c:v>-20.12188824944721</c:v>
                </c:pt>
                <c:pt idx="472">
                  <c:v>-20.093447520808013</c:v>
                </c:pt>
                <c:pt idx="473">
                  <c:v>-20.064892635967368</c:v>
                </c:pt>
                <c:pt idx="474">
                  <c:v>-20.036227465332388</c:v>
                </c:pt>
                <c:pt idx="475">
                  <c:v>-20.007455801782697</c:v>
                </c:pt>
                <c:pt idx="476">
                  <c:v>-19.978581362191022</c:v>
                </c:pt>
                <c:pt idx="477">
                  <c:v>-19.949607788912886</c:v>
                </c:pt>
                <c:pt idx="478">
                  <c:v>-19.920538651244698</c:v>
                </c:pt>
                <c:pt idx="479">
                  <c:v>-19.891377446852118</c:v>
                </c:pt>
                <c:pt idx="480">
                  <c:v>-19.862127603169284</c:v>
                </c:pt>
                <c:pt idx="481">
                  <c:v>-19.832792478768255</c:v>
                </c:pt>
                <c:pt idx="482">
                  <c:v>-19.803375364701679</c:v>
                </c:pt>
                <c:pt idx="483">
                  <c:v>-19.773879485816309</c:v>
                </c:pt>
                <c:pt idx="484">
                  <c:v>-19.744308002041294</c:v>
                </c:pt>
                <c:pt idx="485">
                  <c:v>-19.714664009648772</c:v>
                </c:pt>
                <c:pt idx="486">
                  <c:v>-19.684950542489503</c:v>
                </c:pt>
                <c:pt idx="487">
                  <c:v>-19.655170573202895</c:v>
                </c:pt>
                <c:pt idx="488">
                  <c:v>-19.625327014402558</c:v>
                </c:pt>
                <c:pt idx="489">
                  <c:v>-19.595422719838155</c:v>
                </c:pt>
                <c:pt idx="490">
                  <c:v>-19.565460485533123</c:v>
                </c:pt>
                <c:pt idx="491">
                  <c:v>-19.535443050899289</c:v>
                </c:pt>
                <c:pt idx="492">
                  <c:v>-19.505373099829626</c:v>
                </c:pt>
                <c:pt idx="493">
                  <c:v>-19.475253261768586</c:v>
                </c:pt>
                <c:pt idx="494">
                  <c:v>-19.445086112760379</c:v>
                </c:pt>
                <c:pt idx="495">
                  <c:v>-19.414874176477213</c:v>
                </c:pt>
                <c:pt idx="496">
                  <c:v>-19.384619925225678</c:v>
                </c:pt>
                <c:pt idx="497">
                  <c:v>-19.354325780934062</c:v>
                </c:pt>
                <c:pt idx="498">
                  <c:v>-19.323994116119138</c:v>
                </c:pt>
                <c:pt idx="499">
                  <c:v>-19.293627254833666</c:v>
                </c:pt>
                <c:pt idx="500">
                  <c:v>-19.263227473595549</c:v>
                </c:pt>
                <c:pt idx="501">
                  <c:v>-19.23279700229773</c:v>
                </c:pt>
                <c:pt idx="502">
                  <c:v>-19.202338025100545</c:v>
                </c:pt>
                <c:pt idx="503">
                  <c:v>-19.171852681305836</c:v>
                </c:pt>
                <c:pt idx="504">
                  <c:v>-19.141343066214176</c:v>
                </c:pt>
                <c:pt idx="505">
                  <c:v>-19.110811231964874</c:v>
                </c:pt>
                <c:pt idx="506">
                  <c:v>-19.080259188359264</c:v>
                </c:pt>
                <c:pt idx="507">
                  <c:v>-19.049688903667914</c:v>
                </c:pt>
                <c:pt idx="508">
                  <c:v>-19.019102305421711</c:v>
                </c:pt>
                <c:pt idx="509">
                  <c:v>-18.988501281187524</c:v>
                </c:pt>
                <c:pt idx="510">
                  <c:v>-18.957887679328508</c:v>
                </c:pt>
                <c:pt idx="511">
                  <c:v>-18.927263309749407</c:v>
                </c:pt>
                <c:pt idx="512">
                  <c:v>-18.896629944627307</c:v>
                </c:pt>
                <c:pt idx="513">
                  <c:v>-18.865989319128033</c:v>
                </c:pt>
                <c:pt idx="514">
                  <c:v>-18.835343132108733</c:v>
                </c:pt>
                <c:pt idx="515">
                  <c:v>-18.804693046805994</c:v>
                </c:pt>
                <c:pt idx="516">
                  <c:v>-18.774040691511601</c:v>
                </c:pt>
                <c:pt idx="517">
                  <c:v>-18.743387660234134</c:v>
                </c:pt>
                <c:pt idx="518">
                  <c:v>-18.712735513348406</c:v>
                </c:pt>
                <c:pt idx="519">
                  <c:v>-18.682085778231567</c:v>
                </c:pt>
                <c:pt idx="520">
                  <c:v>-18.651439949887759</c:v>
                </c:pt>
                <c:pt idx="521">
                  <c:v>-18.620799491559524</c:v>
                </c:pt>
                <c:pt idx="522">
                  <c:v>-18.590165835328492</c:v>
                </c:pt>
                <c:pt idx="523">
                  <c:v>-18.559540382703403</c:v>
                </c:pt>
                <c:pt idx="524">
                  <c:v>-18.528924505197779</c:v>
                </c:pt>
                <c:pt idx="525">
                  <c:v>-18.498319544895509</c:v>
                </c:pt>
                <c:pt idx="526">
                  <c:v>-18.467726815006159</c:v>
                </c:pt>
                <c:pt idx="527">
                  <c:v>-18.437147600409247</c:v>
                </c:pt>
                <c:pt idx="528">
                  <c:v>-18.406583158188283</c:v>
                </c:pt>
                <c:pt idx="529">
                  <c:v>-18.376034718154244</c:v>
                </c:pt>
                <c:pt idx="530">
                  <c:v>-18.345503483359323</c:v>
                </c:pt>
                <c:pt idx="531">
                  <c:v>-18.314990630600647</c:v>
                </c:pt>
                <c:pt idx="532">
                  <c:v>-18.284497310914531</c:v>
                </c:pt>
                <c:pt idx="533">
                  <c:v>-18.254024650060614</c:v>
                </c:pt>
                <c:pt idx="534">
                  <c:v>-18.223573748997921</c:v>
                </c:pt>
                <c:pt idx="535">
                  <c:v>-18.193145684350611</c:v>
                </c:pt>
                <c:pt idx="536">
                  <c:v>-18.16274150886602</c:v>
                </c:pt>
                <c:pt idx="537">
                  <c:v>-18.13236225186256</c:v>
                </c:pt>
                <c:pt idx="538">
                  <c:v>-18.102008919670567</c:v>
                </c:pt>
                <c:pt idx="539">
                  <c:v>-18.071682496063829</c:v>
                </c:pt>
                <c:pt idx="540">
                  <c:v>-18.04138394268324</c:v>
                </c:pt>
                <c:pt idx="541">
                  <c:v>-18.011114199452237</c:v>
                </c:pt>
                <c:pt idx="542">
                  <c:v>-17.980874184984856</c:v>
                </c:pt>
                <c:pt idx="543">
                  <c:v>-17.950664796985194</c:v>
                </c:pt>
                <c:pt idx="544">
                  <c:v>-17.920486912640342</c:v>
                </c:pt>
                <c:pt idx="545">
                  <c:v>-17.890341389005044</c:v>
                </c:pt>
                <c:pt idx="546">
                  <c:v>-17.860229063379649</c:v>
                </c:pt>
                <c:pt idx="547">
                  <c:v>-17.830150753680641</c:v>
                </c:pt>
                <c:pt idx="548">
                  <c:v>-17.800107258804076</c:v>
                </c:pt>
                <c:pt idx="549">
                  <c:v>-17.770099358982918</c:v>
                </c:pt>
                <c:pt idx="550">
                  <c:v>-17.740127816136521</c:v>
                </c:pt>
                <c:pt idx="551">
                  <c:v>-17.710193374214697</c:v>
                </c:pt>
                <c:pt idx="552">
                  <c:v>-17.680296759534258</c:v>
                </c:pt>
                <c:pt idx="553">
                  <c:v>-17.650438681110273</c:v>
                </c:pt>
                <c:pt idx="554">
                  <c:v>-17.620619830980388</c:v>
                </c:pt>
                <c:pt idx="555">
                  <c:v>-17.590840884523175</c:v>
                </c:pt>
                <c:pt idx="556">
                  <c:v>-17.561102500771113</c:v>
                </c:pt>
                <c:pt idx="557">
                  <c:v>-17.531405322716864</c:v>
                </c:pt>
                <c:pt idx="558">
                  <c:v>-17.501749977614395</c:v>
                </c:pt>
                <c:pt idx="559">
                  <c:v>-17.472137077274567</c:v>
                </c:pt>
                <c:pt idx="560">
                  <c:v>-17.442567218354696</c:v>
                </c:pt>
                <c:pt idx="561">
                  <c:v>-17.413040982643139</c:v>
                </c:pt>
                <c:pt idx="562">
                  <c:v>-17.383558937338677</c:v>
                </c:pt>
                <c:pt idx="563">
                  <c:v>-17.354121635324219</c:v>
                </c:pt>
                <c:pt idx="564">
                  <c:v>-17.324729615435842</c:v>
                </c:pt>
                <c:pt idx="565">
                  <c:v>-17.295383402726969</c:v>
                </c:pt>
                <c:pt idx="566">
                  <c:v>-17.266083508726922</c:v>
                </c:pt>
                <c:pt idx="567">
                  <c:v>-17.236830431695665</c:v>
                </c:pt>
                <c:pt idx="568">
                  <c:v>-17.207624656873094</c:v>
                </c:pt>
                <c:pt idx="569">
                  <c:v>-17.178466656723884</c:v>
                </c:pt>
                <c:pt idx="570">
                  <c:v>-17.149356891178257</c:v>
                </c:pt>
                <c:pt idx="571">
                  <c:v>-17.120295807867393</c:v>
                </c:pt>
                <c:pt idx="572">
                  <c:v>-17.091283842355779</c:v>
                </c:pt>
                <c:pt idx="573">
                  <c:v>-17.062321418367873</c:v>
                </c:pt>
                <c:pt idx="574">
                  <c:v>-17.033408948011754</c:v>
                </c:pt>
                <c:pt idx="575">
                  <c:v>-17.004546831997885</c:v>
                </c:pt>
                <c:pt idx="576">
                  <c:v>-16.975735459854462</c:v>
                </c:pt>
                <c:pt idx="577">
                  <c:v>-16.946975210138021</c:v>
                </c:pt>
                <c:pt idx="578">
                  <c:v>-16.918266450641198</c:v>
                </c:pt>
                <c:pt idx="579">
                  <c:v>-16.889609538595721</c:v>
                </c:pt>
                <c:pt idx="580">
                  <c:v>-16.861004820872381</c:v>
                </c:pt>
                <c:pt idx="581">
                  <c:v>-16.832452634176747</c:v>
                </c:pt>
                <c:pt idx="582">
                  <c:v>-16.803953305242032</c:v>
                </c:pt>
                <c:pt idx="583">
                  <c:v>-16.775507151017422</c:v>
                </c:pt>
                <c:pt idx="584">
                  <c:v>-16.747114478854172</c:v>
                </c:pt>
                <c:pt idx="585">
                  <c:v>-16.718775586687201</c:v>
                </c:pt>
                <c:pt idx="586">
                  <c:v>-16.690490763214086</c:v>
                </c:pt>
                <c:pt idx="587">
                  <c:v>-16.662260288070399</c:v>
                </c:pt>
                <c:pt idx="588">
                  <c:v>-16.634084432002084</c:v>
                </c:pt>
                <c:pt idx="589">
                  <c:v>-16.605963457034704</c:v>
                </c:pt>
                <c:pt idx="590">
                  <c:v>-16.577897616639262</c:v>
                </c:pt>
                <c:pt idx="591">
                  <c:v>-16.549887155895391</c:v>
                </c:pt>
                <c:pt idx="592">
                  <c:v>-16.521932311651483</c:v>
                </c:pt>
                <c:pt idx="593">
                  <c:v>-16.494033312681694</c:v>
                </c:pt>
                <c:pt idx="594">
                  <c:v>-16.466190379840327</c:v>
                </c:pt>
                <c:pt idx="595">
                  <c:v>-16.438403726213494</c:v>
                </c:pt>
                <c:pt idx="596">
                  <c:v>-16.410673557267671</c:v>
                </c:pt>
                <c:pt idx="597">
                  <c:v>-16.383000070995791</c:v>
                </c:pt>
                <c:pt idx="598">
                  <c:v>-16.355383458060714</c:v>
                </c:pt>
                <c:pt idx="599">
                  <c:v>-16.327823901936</c:v>
                </c:pt>
                <c:pt idx="600">
                  <c:v>-16.300321579044237</c:v>
                </c:pt>
                <c:pt idx="601">
                  <c:v>-16.272876658892784</c:v>
                </c:pt>
                <c:pt idx="602">
                  <c:v>-16.245489304206842</c:v>
                </c:pt>
                <c:pt idx="603">
                  <c:v>-16.218159671060903</c:v>
                </c:pt>
                <c:pt idx="604">
                  <c:v>-16.190887909006562</c:v>
                </c:pt>
                <c:pt idx="605">
                  <c:v>-16.163674161199282</c:v>
                </c:pt>
                <c:pt idx="606">
                  <c:v>-14.878586371186771</c:v>
                </c:pt>
                <c:pt idx="607">
                  <c:v>-13.740282213936041</c:v>
                </c:pt>
                <c:pt idx="608">
                  <c:v>-12.737360865262957</c:v>
                </c:pt>
                <c:pt idx="609">
                  <c:v>-11.853770571167615</c:v>
                </c:pt>
                <c:pt idx="610">
                  <c:v>-11.073331185153023</c:v>
                </c:pt>
                <c:pt idx="611">
                  <c:v>-10.381374594850257</c:v>
                </c:pt>
                <c:pt idx="612">
                  <c:v>-9.7651883650870559</c:v>
                </c:pt>
                <c:pt idx="613">
                  <c:v>-9.2139798427675998</c:v>
                </c:pt>
                <c:pt idx="614">
                  <c:v>-8.7186683841059391</c:v>
                </c:pt>
                <c:pt idx="615">
                  <c:v>-8.2716359525418568</c:v>
                </c:pt>
                <c:pt idx="616">
                  <c:v>-7.866488494072911</c:v>
                </c:pt>
                <c:pt idx="617">
                  <c:v>-7.4978463864163132</c:v>
                </c:pt>
                <c:pt idx="618">
                  <c:v>-7.3595690060784875</c:v>
                </c:pt>
                <c:pt idx="619">
                  <c:v>-7.2261400779617873</c:v>
                </c:pt>
                <c:pt idx="620">
                  <c:v>-7.0973179334539225</c:v>
                </c:pt>
                <c:pt idx="621">
                  <c:v>-6.9728760245335764</c:v>
                </c:pt>
                <c:pt idx="622">
                  <c:v>-6.8526018248955722</c:v>
                </c:pt>
                <c:pt idx="623">
                  <c:v>-6.7362958177429846</c:v>
                </c:pt>
                <c:pt idx="624">
                  <c:v>-6.6237705635010684</c:v>
                </c:pt>
                <c:pt idx="625">
                  <c:v>-6.5148498411025741</c:v>
                </c:pt>
                <c:pt idx="626">
                  <c:v>-6.4093678569073518</c:v>
                </c:pt>
                <c:pt idx="627">
                  <c:v>-6.3071685157371462</c:v>
                </c:pt>
                <c:pt idx="628">
                  <c:v>-6.2081047489161278</c:v>
                </c:pt>
                <c:pt idx="629">
                  <c:v>-6.1120378946039864</c:v>
                </c:pt>
                <c:pt idx="630">
                  <c:v>-6.0188371260848328</c:v>
                </c:pt>
                <c:pt idx="631">
                  <c:v>-5.9283789240292606</c:v>
                </c:pt>
                <c:pt idx="632">
                  <c:v>-5.8405465890788264</c:v>
                </c:pt>
                <c:pt idx="633">
                  <c:v>-5.7552297914103008</c:v>
                </c:pt>
                <c:pt idx="634">
                  <c:v>-5.6723241542210872</c:v>
                </c:pt>
                <c:pt idx="635">
                  <c:v>-5.5917308683401075</c:v>
                </c:pt>
                <c:pt idx="636">
                  <c:v>-5.5133563354094974</c:v>
                </c:pt>
                <c:pt idx="637">
                  <c:v>-5.4371118373020124</c:v>
                </c:pt>
                <c:pt idx="638">
                  <c:v>-5.3629132296431976</c:v>
                </c:pt>
                <c:pt idx="639">
                  <c:v>-5.2906806574893039</c:v>
                </c:pt>
                <c:pt idx="640">
                  <c:v>-5.2203382913830012</c:v>
                </c:pt>
                <c:pt idx="641">
                  <c:v>-5.1518140821590066</c:v>
                </c:pt>
                <c:pt idx="642">
                  <c:v>-5.0850395330161007</c:v>
                </c:pt>
                <c:pt idx="643">
                  <c:v>-5.0199494874941593</c:v>
                </c:pt>
                <c:pt idx="644">
                  <c:v>-4.9564819321155937</c:v>
                </c:pt>
                <c:pt idx="645">
                  <c:v>-4.8945778125527113</c:v>
                </c:pt>
                <c:pt idx="646">
                  <c:v>-4.8341808622804194</c:v>
                </c:pt>
                <c:pt idx="647">
                  <c:v>-4.7752374427606696</c:v>
                </c:pt>
                <c:pt idx="648">
                  <c:v>-4.7176963942852694</c:v>
                </c:pt>
                <c:pt idx="649">
                  <c:v>-4.6615088966747749</c:v>
                </c:pt>
                <c:pt idx="650">
                  <c:v>-4.6066283390996148</c:v>
                </c:pt>
                <c:pt idx="651">
                  <c:v>-4.5530101983479767</c:v>
                </c:pt>
                <c:pt idx="652">
                  <c:v>-4.5006119249207757</c:v>
                </c:pt>
                <c:pt idx="653">
                  <c:v>-4.4493928363846464</c:v>
                </c:pt>
                <c:pt idx="654">
                  <c:v>-4.3993140174578684</c:v>
                </c:pt>
                <c:pt idx="655">
                  <c:v>-4.3503382263490664</c:v>
                </c:pt>
                <c:pt idx="656">
                  <c:v>-4.3024298069029783</c:v>
                </c:pt>
                <c:pt idx="657">
                  <c:v>-4.2555546061461769</c:v>
                </c:pt>
                <c:pt idx="658">
                  <c:v>-4.2096798968535722</c:v>
                </c:pt>
                <c:pt idx="659">
                  <c:v>-4.1647743047906545</c:v>
                </c:pt>
                <c:pt idx="660">
                  <c:v>-4.1208077403079244</c:v>
                </c:pt>
                <c:pt idx="661">
                  <c:v>-4.0777513339930351</c:v>
                </c:pt>
                <c:pt idx="662">
                  <c:v>-4.0355773761045839</c:v>
                </c:pt>
                <c:pt idx="663">
                  <c:v>-3.9942592595368183</c:v>
                </c:pt>
                <c:pt idx="664">
                  <c:v>-3.9537714260778216</c:v>
                </c:pt>
                <c:pt idx="665">
                  <c:v>-3.9140893157463097</c:v>
                </c:pt>
                <c:pt idx="666">
                  <c:v>-3.8751893190046474</c:v>
                </c:pt>
                <c:pt idx="667">
                  <c:v>-3.8370487316624349</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149.21909554975804</c:v>
                </c:pt>
                <c:pt idx="1">
                  <c:v>130.0264628513082</c:v>
                </c:pt>
                <c:pt idx="2">
                  <c:v>119.26944134027406</c:v>
                </c:pt>
                <c:pt idx="3">
                  <c:v>112.82768647531707</c:v>
                </c:pt>
                <c:pt idx="4">
                  <c:v>108.64109878792468</c:v>
                </c:pt>
                <c:pt idx="5">
                  <c:v>105.73338506018612</c:v>
                </c:pt>
                <c:pt idx="6">
                  <c:v>103.60845560768907</c:v>
                </c:pt>
                <c:pt idx="7">
                  <c:v>101.99350296457949</c:v>
                </c:pt>
                <c:pt idx="8">
                  <c:v>100.72782372824543</c:v>
                </c:pt>
                <c:pt idx="9">
                  <c:v>99.71119641890806</c:v>
                </c:pt>
                <c:pt idx="10">
                  <c:v>95.171165909999431</c:v>
                </c:pt>
                <c:pt idx="11">
                  <c:v>93.765424923838182</c:v>
                </c:pt>
                <c:pt idx="12">
                  <c:v>93.154671849179834</c:v>
                </c:pt>
                <c:pt idx="13">
                  <c:v>92.863049703627695</c:v>
                </c:pt>
                <c:pt idx="14">
                  <c:v>92.731218484377166</c:v>
                </c:pt>
                <c:pt idx="15">
                  <c:v>92.690754203184909</c:v>
                </c:pt>
                <c:pt idx="16">
                  <c:v>92.707407518985079</c:v>
                </c:pt>
                <c:pt idx="17">
                  <c:v>92.762137524061515</c:v>
                </c:pt>
                <c:pt idx="18">
                  <c:v>92.84351355911582</c:v>
                </c:pt>
                <c:pt idx="19">
                  <c:v>94.241701880533967</c:v>
                </c:pt>
                <c:pt idx="20">
                  <c:v>95.952685764892905</c:v>
                </c:pt>
                <c:pt idx="21">
                  <c:v>97.73248823413428</c:v>
                </c:pt>
                <c:pt idx="22">
                  <c:v>99.529309587426724</c:v>
                </c:pt>
                <c:pt idx="23">
                  <c:v>101.32339094056702</c:v>
                </c:pt>
                <c:pt idx="24">
                  <c:v>103.10413080718824</c:v>
                </c:pt>
                <c:pt idx="25">
                  <c:v>104.86436000477119</c:v>
                </c:pt>
                <c:pt idx="26">
                  <c:v>106.59842746308573</c:v>
                </c:pt>
                <c:pt idx="27">
                  <c:v>108.30142687301843</c:v>
                </c:pt>
                <c:pt idx="28">
                  <c:v>116.19657960408881</c:v>
                </c:pt>
                <c:pt idx="29">
                  <c:v>122.64986496264657</c:v>
                </c:pt>
                <c:pt idx="30">
                  <c:v>126.96318104292081</c:v>
                </c:pt>
                <c:pt idx="31">
                  <c:v>127.96727128291562</c:v>
                </c:pt>
                <c:pt idx="32">
                  <c:v>123.34922916667378</c:v>
                </c:pt>
                <c:pt idx="33">
                  <c:v>108.95808264467969</c:v>
                </c:pt>
                <c:pt idx="34">
                  <c:v>83.784315111722321</c:v>
                </c:pt>
                <c:pt idx="35">
                  <c:v>60.945387824446172</c:v>
                </c:pt>
                <c:pt idx="36">
                  <c:v>48.558712009023196</c:v>
                </c:pt>
                <c:pt idx="37">
                  <c:v>43.025112382546951</c:v>
                </c:pt>
                <c:pt idx="38">
                  <c:v>40.869161342899133</c:v>
                </c:pt>
                <c:pt idx="39">
                  <c:v>40.372203183828049</c:v>
                </c:pt>
                <c:pt idx="40">
                  <c:v>40.717632845690588</c:v>
                </c:pt>
                <c:pt idx="41">
                  <c:v>41.496459412018766</c:v>
                </c:pt>
                <c:pt idx="42">
                  <c:v>42.491962698608148</c:v>
                </c:pt>
                <c:pt idx="43">
                  <c:v>43.584182254560204</c:v>
                </c:pt>
                <c:pt idx="44">
                  <c:v>44.704793989190563</c:v>
                </c:pt>
                <c:pt idx="45">
                  <c:v>45.814379014371099</c:v>
                </c:pt>
                <c:pt idx="46">
                  <c:v>46.890312060124216</c:v>
                </c:pt>
                <c:pt idx="47">
                  <c:v>47.919998560717573</c:v>
                </c:pt>
                <c:pt idx="48">
                  <c:v>48.896950373456548</c:v>
                </c:pt>
                <c:pt idx="49">
                  <c:v>49.818436643725903</c:v>
                </c:pt>
                <c:pt idx="50">
                  <c:v>50.684042220908083</c:v>
                </c:pt>
                <c:pt idx="51">
                  <c:v>51.494765785870129</c:v>
                </c:pt>
                <c:pt idx="52">
                  <c:v>52.252447561623001</c:v>
                </c:pt>
                <c:pt idx="53">
                  <c:v>52.959402781982519</c:v>
                </c:pt>
                <c:pt idx="54">
                  <c:v>53.618185972419766</c:v>
                </c:pt>
                <c:pt idx="55">
                  <c:v>54.231439626668077</c:v>
                </c:pt>
                <c:pt idx="56">
                  <c:v>54.801797959106125</c:v>
                </c:pt>
                <c:pt idx="57">
                  <c:v>55.331826897624751</c:v>
                </c:pt>
                <c:pt idx="58">
                  <c:v>55.823988043249017</c:v>
                </c:pt>
                <c:pt idx="59">
                  <c:v>56.280618502781238</c:v>
                </c:pt>
                <c:pt idx="60">
                  <c:v>56.703921205289291</c:v>
                </c:pt>
                <c:pt idx="61">
                  <c:v>57.095962087058581</c:v>
                </c:pt>
                <c:pt idx="62">
                  <c:v>57.458671706707847</c:v>
                </c:pt>
                <c:pt idx="63">
                  <c:v>57.793849641154807</c:v>
                </c:pt>
                <c:pt idx="64">
                  <c:v>58.103170546458855</c:v>
                </c:pt>
                <c:pt idx="65">
                  <c:v>58.388191130574086</c:v>
                </c:pt>
                <c:pt idx="66">
                  <c:v>58.650357533437969</c:v>
                </c:pt>
                <c:pt idx="67">
                  <c:v>58.891012780403798</c:v>
                </c:pt>
                <c:pt idx="68">
                  <c:v>59.111404092394167</c:v>
                </c:pt>
                <c:pt idx="69">
                  <c:v>59.312689916888914</c:v>
                </c:pt>
                <c:pt idx="70">
                  <c:v>59.495946599258403</c:v>
                </c:pt>
                <c:pt idx="71">
                  <c:v>59.662174651742305</c:v>
                </c:pt>
                <c:pt idx="72">
                  <c:v>59.812304602906977</c:v>
                </c:pt>
                <c:pt idx="73">
                  <c:v>59.947202427391616</c:v>
                </c:pt>
                <c:pt idx="74">
                  <c:v>60.067674566776176</c:v>
                </c:pt>
                <c:pt idx="75">
                  <c:v>60.17447255927631</c:v>
                </c:pt>
                <c:pt idx="76">
                  <c:v>60.268297299976979</c:v>
                </c:pt>
                <c:pt idx="77">
                  <c:v>60.349802955350043</c:v>
                </c:pt>
                <c:pt idx="78">
                  <c:v>60.419600556498381</c:v>
                </c:pt>
                <c:pt idx="79">
                  <c:v>60.478261295377308</c:v>
                </c:pt>
                <c:pt idx="80">
                  <c:v>60.526319547472923</c:v>
                </c:pt>
                <c:pt idx="81">
                  <c:v>60.564275643293399</c:v>
                </c:pt>
                <c:pt idx="82">
                  <c:v>60.592598409700628</c:v>
                </c:pt>
                <c:pt idx="83">
                  <c:v>60.61172750068306</c:v>
                </c:pt>
                <c:pt idx="84">
                  <c:v>60.622075535722033</c:v>
                </c:pt>
                <c:pt idx="85">
                  <c:v>60.624030062472201</c:v>
                </c:pt>
                <c:pt idx="86">
                  <c:v>60.617955359103448</c:v>
                </c:pt>
                <c:pt idx="87">
                  <c:v>60.604194090346951</c:v>
                </c:pt>
                <c:pt idx="88">
                  <c:v>60.583068830064747</c:v>
                </c:pt>
                <c:pt idx="89">
                  <c:v>60.554883462030276</c:v>
                </c:pt>
                <c:pt idx="90">
                  <c:v>60.519924469555988</c:v>
                </c:pt>
                <c:pt idx="91">
                  <c:v>60.478462123645002</c:v>
                </c:pt>
                <c:pt idx="92">
                  <c:v>60.430751578460857</c:v>
                </c:pt>
                <c:pt idx="93">
                  <c:v>60.377033882108805</c:v>
                </c:pt>
                <c:pt idx="94">
                  <c:v>60.317536909988632</c:v>
                </c:pt>
                <c:pt idx="95">
                  <c:v>60.252476227317786</c:v>
                </c:pt>
                <c:pt idx="96">
                  <c:v>60.182055886818048</c:v>
                </c:pt>
                <c:pt idx="97">
                  <c:v>60.106469167015362</c:v>
                </c:pt>
                <c:pt idx="98">
                  <c:v>60.025899256105731</c:v>
                </c:pt>
                <c:pt idx="99">
                  <c:v>59.940519885894034</c:v>
                </c:pt>
                <c:pt idx="100">
                  <c:v>59.850495919903977</c:v>
                </c:pt>
                <c:pt idx="101">
                  <c:v>59.755983899393897</c:v>
                </c:pt>
                <c:pt idx="102">
                  <c:v>59.657132550677815</c:v>
                </c:pt>
                <c:pt idx="103">
                  <c:v>59.554083256851683</c:v>
                </c:pt>
                <c:pt idx="104">
                  <c:v>59.44697049675149</c:v>
                </c:pt>
                <c:pt idx="105">
                  <c:v>59.335922253723851</c:v>
                </c:pt>
                <c:pt idx="106">
                  <c:v>59.22106039656471</c:v>
                </c:pt>
                <c:pt idx="107">
                  <c:v>59.102501034780303</c:v>
                </c:pt>
                <c:pt idx="108">
                  <c:v>58.980354850138696</c:v>
                </c:pt>
                <c:pt idx="109">
                  <c:v>58.854727406315405</c:v>
                </c:pt>
                <c:pt idx="110">
                  <c:v>58.72571943828207</c:v>
                </c:pt>
                <c:pt idx="111">
                  <c:v>58.593427122952335</c:v>
                </c:pt>
                <c:pt idx="112">
                  <c:v>58.457942332471063</c:v>
                </c:pt>
                <c:pt idx="113">
                  <c:v>58.319352871420065</c:v>
                </c:pt>
                <c:pt idx="114">
                  <c:v>58.177742699110496</c:v>
                </c:pt>
                <c:pt idx="115">
                  <c:v>58.033192138035432</c:v>
                </c:pt>
                <c:pt idx="116">
                  <c:v>57.885778069471783</c:v>
                </c:pt>
                <c:pt idx="117">
                  <c:v>57.735574117140445</c:v>
                </c:pt>
                <c:pt idx="118">
                  <c:v>57.582650819763202</c:v>
                </c:pt>
                <c:pt idx="119">
                  <c:v>57.427075793287841</c:v>
                </c:pt>
                <c:pt idx="120">
                  <c:v>57.268913883494207</c:v>
                </c:pt>
                <c:pt idx="121">
                  <c:v>57.1082273096373</c:v>
                </c:pt>
                <c:pt idx="122">
                  <c:v>56.945075799735733</c:v>
                </c:pt>
                <c:pt idx="123">
                  <c:v>56.779516718065437</c:v>
                </c:pt>
                <c:pt idx="124">
                  <c:v>56.611605185376987</c:v>
                </c:pt>
                <c:pt idx="125">
                  <c:v>56.441394192317844</c:v>
                </c:pt>
                <c:pt idx="126">
                  <c:v>56.268934706502122</c:v>
                </c:pt>
                <c:pt idx="127">
                  <c:v>56.094275773640874</c:v>
                </c:pt>
                <c:pt idx="128">
                  <c:v>55.917464613114078</c:v>
                </c:pt>
                <c:pt idx="129">
                  <c:v>55.738546708337822</c:v>
                </c:pt>
                <c:pt idx="130">
                  <c:v>55.557565892256733</c:v>
                </c:pt>
                <c:pt idx="131">
                  <c:v>55.374564428265501</c:v>
                </c:pt>
                <c:pt idx="132">
                  <c:v>55.189583086843527</c:v>
                </c:pt>
                <c:pt idx="133">
                  <c:v>55.00266121816675</c:v>
                </c:pt>
                <c:pt idx="134">
                  <c:v>54.813836820941873</c:v>
                </c:pt>
                <c:pt idx="135">
                  <c:v>54.623146607691226</c:v>
                </c:pt>
                <c:pt idx="136">
                  <c:v>54.43062606670108</c:v>
                </c:pt>
                <c:pt idx="137">
                  <c:v>54.236309520831881</c:v>
                </c:pt>
                <c:pt idx="138">
                  <c:v>54.040230183374774</c:v>
                </c:pt>
                <c:pt idx="139">
                  <c:v>53.842420211127447</c:v>
                </c:pt>
                <c:pt idx="140">
                  <c:v>53.642910754849908</c:v>
                </c:pt>
                <c:pt idx="141">
                  <c:v>53.441732007250479</c:v>
                </c:pt>
                <c:pt idx="142">
                  <c:v>53.23891324864239</c:v>
                </c:pt>
                <c:pt idx="143">
                  <c:v>53.034482890402671</c:v>
                </c:pt>
                <c:pt idx="144">
                  <c:v>52.8284685163554</c:v>
                </c:pt>
                <c:pt idx="145">
                  <c:v>52.620896922194888</c:v>
                </c:pt>
                <c:pt idx="146">
                  <c:v>52.411794153055382</c:v>
                </c:pt>
                <c:pt idx="147">
                  <c:v>52.201185539329288</c:v>
                </c:pt>
                <c:pt idx="148">
                  <c:v>51.989095730826818</c:v>
                </c:pt>
                <c:pt idx="149">
                  <c:v>51.775548729366392</c:v>
                </c:pt>
                <c:pt idx="150">
                  <c:v>51.560567919878395</c:v>
                </c:pt>
                <c:pt idx="151">
                  <c:v>51.344176100100015</c:v>
                </c:pt>
                <c:pt idx="152">
                  <c:v>51.126395508934252</c:v>
                </c:pt>
                <c:pt idx="153">
                  <c:v>50.907247853541577</c:v>
                </c:pt>
                <c:pt idx="154">
                  <c:v>50.686754335228528</c:v>
                </c:pt>
                <c:pt idx="155">
                  <c:v>50.464935674193839</c:v>
                </c:pt>
                <c:pt idx="156">
                  <c:v>50.241812133188517</c:v>
                </c:pt>
                <c:pt idx="157">
                  <c:v>50.017403540144073</c:v>
                </c:pt>
                <c:pt idx="158">
                  <c:v>49.791729309818493</c:v>
                </c:pt>
                <c:pt idx="159">
                  <c:v>49.564808464507422</c:v>
                </c:pt>
                <c:pt idx="160">
                  <c:v>49.336659653865098</c:v>
                </c:pt>
                <c:pt idx="161">
                  <c:v>49.107301173877062</c:v>
                </c:pt>
                <c:pt idx="162">
                  <c:v>48.876750985024046</c:v>
                </c:pt>
                <c:pt idx="163">
                  <c:v>48.645026729674129</c:v>
                </c:pt>
                <c:pt idx="164">
                  <c:v>48.412145748738311</c:v>
                </c:pt>
                <c:pt idx="165">
                  <c:v>48.178125097622626</c:v>
                </c:pt>
                <c:pt idx="166">
                  <c:v>47.942981561507992</c:v>
                </c:pt>
                <c:pt idx="167">
                  <c:v>47.70673166998688</c:v>
                </c:pt>
                <c:pt idx="168">
                  <c:v>47.469391711085308</c:v>
                </c:pt>
                <c:pt idx="169">
                  <c:v>47.230977744695338</c:v>
                </c:pt>
                <c:pt idx="170">
                  <c:v>46.991505615443913</c:v>
                </c:pt>
                <c:pt idx="171">
                  <c:v>46.750990965020634</c:v>
                </c:pt>
                <c:pt idx="172">
                  <c:v>46.509449243986865</c:v>
                </c:pt>
                <c:pt idx="173">
                  <c:v>46.266895723087487</c:v>
                </c:pt>
                <c:pt idx="174">
                  <c:v>46.02334550408392</c:v>
                </c:pt>
                <c:pt idx="175">
                  <c:v>45.778813530128673</c:v>
                </c:pt>
                <c:pt idx="176">
                  <c:v>45.533314595697618</c:v>
                </c:pt>
                <c:pt idx="177">
                  <c:v>45.286863356097911</c:v>
                </c:pt>
                <c:pt idx="178">
                  <c:v>45.039474336566911</c:v>
                </c:pt>
                <c:pt idx="179">
                  <c:v>44.791161940976821</c:v>
                </c:pt>
                <c:pt idx="180">
                  <c:v>44.541940460160021</c:v>
                </c:pt>
                <c:pt idx="181">
                  <c:v>44.291824079868377</c:v>
                </c:pt>
                <c:pt idx="182">
                  <c:v>44.040826888378859</c:v>
                </c:pt>
                <c:pt idx="183">
                  <c:v>43.788962883758472</c:v>
                </c:pt>
                <c:pt idx="184">
                  <c:v>43.536245980799492</c:v>
                </c:pt>
                <c:pt idx="185">
                  <c:v>43.282690017635872</c:v>
                </c:pt>
                <c:pt idx="186">
                  <c:v>43.028308762052177</c:v>
                </c:pt>
                <c:pt idx="187">
                  <c:v>42.773115917494152</c:v>
                </c:pt>
                <c:pt idx="188">
                  <c:v>42.517125128790212</c:v>
                </c:pt>
                <c:pt idx="189">
                  <c:v>42.260349987593969</c:v>
                </c:pt>
                <c:pt idx="190">
                  <c:v>42.002804037555364</c:v>
                </c:pt>
                <c:pt idx="191">
                  <c:v>41.744500779229242</c:v>
                </c:pt>
                <c:pt idx="192">
                  <c:v>41.485453674728575</c:v>
                </c:pt>
                <c:pt idx="193">
                  <c:v>41.225676152130774</c:v>
                </c:pt>
                <c:pt idx="194">
                  <c:v>40.965181609643082</c:v>
                </c:pt>
                <c:pt idx="195">
                  <c:v>40.703983419535319</c:v>
                </c:pt>
                <c:pt idx="196">
                  <c:v>40.442094931844707</c:v>
                </c:pt>
                <c:pt idx="197">
                  <c:v>40.179529477861479</c:v>
                </c:pt>
                <c:pt idx="198">
                  <c:v>39.916300373398855</c:v>
                </c:pt>
                <c:pt idx="199">
                  <c:v>39.652420921854969</c:v>
                </c:pt>
                <c:pt idx="200">
                  <c:v>39.387904417071724</c:v>
                </c:pt>
                <c:pt idx="201">
                  <c:v>39.12276414599566</c:v>
                </c:pt>
                <c:pt idx="202">
                  <c:v>38.857013391147206</c:v>
                </c:pt>
                <c:pt idx="203">
                  <c:v>38.590665432901346</c:v>
                </c:pt>
                <c:pt idx="204">
                  <c:v>38.323733551587168</c:v>
                </c:pt>
                <c:pt idx="205">
                  <c:v>38.056231029408565</c:v>
                </c:pt>
                <c:pt idx="206">
                  <c:v>37.788171152192263</c:v>
                </c:pt>
                <c:pt idx="207">
                  <c:v>37.519567210966983</c:v>
                </c:pt>
                <c:pt idx="208">
                  <c:v>37.250432503378391</c:v>
                </c:pt>
                <c:pt idx="209">
                  <c:v>36.980780334943518</c:v>
                </c:pt>
                <c:pt idx="210">
                  <c:v>36.71062402014951</c:v>
                </c:pt>
                <c:pt idx="211">
                  <c:v>36.439976883399765</c:v>
                </c:pt>
                <c:pt idx="212">
                  <c:v>36.168852259812752</c:v>
                </c:pt>
                <c:pt idx="213">
                  <c:v>35.897263495875762</c:v>
                </c:pt>
                <c:pt idx="214">
                  <c:v>35.625223949958695</c:v>
                </c:pt>
                <c:pt idx="215">
                  <c:v>35.352746992690754</c:v>
                </c:pt>
                <c:pt idx="216">
                  <c:v>35.079846007204139</c:v>
                </c:pt>
                <c:pt idx="217">
                  <c:v>34.806534389248213</c:v>
                </c:pt>
                <c:pt idx="218">
                  <c:v>34.532825547177538</c:v>
                </c:pt>
                <c:pt idx="219">
                  <c:v>34.258732901817382</c:v>
                </c:pt>
                <c:pt idx="220">
                  <c:v>33.984269886210228</c:v>
                </c:pt>
                <c:pt idx="221">
                  <c:v>33.709449945246661</c:v>
                </c:pt>
                <c:pt idx="222">
                  <c:v>33.434286535183674</c:v>
                </c:pt>
                <c:pt idx="223">
                  <c:v>33.158793123054352</c:v>
                </c:pt>
                <c:pt idx="224">
                  <c:v>32.882983185971739</c:v>
                </c:pt>
                <c:pt idx="225">
                  <c:v>32.606870210330243</c:v>
                </c:pt>
                <c:pt idx="226">
                  <c:v>29.832044902477037</c:v>
                </c:pt>
                <c:pt idx="227">
                  <c:v>27.041773888545492</c:v>
                </c:pt>
                <c:pt idx="228">
                  <c:v>24.24947873890261</c:v>
                </c:pt>
                <c:pt idx="229">
                  <c:v>21.468298394995116</c:v>
                </c:pt>
                <c:pt idx="230">
                  <c:v>18.710856125433537</c:v>
                </c:pt>
                <c:pt idx="231">
                  <c:v>15.989022253667798</c:v>
                </c:pt>
                <c:pt idx="232">
                  <c:v>13.313696245842777</c:v>
                </c:pt>
                <c:pt idx="233">
                  <c:v>10.694626458551198</c:v>
                </c:pt>
                <c:pt idx="234">
                  <c:v>8.1402795920104438</c:v>
                </c:pt>
                <c:pt idx="235">
                  <c:v>5.6577654204347994</c:v>
                </c:pt>
                <c:pt idx="236">
                  <c:v>3.252816452216365</c:v>
                </c:pt>
                <c:pt idx="237">
                  <c:v>0.92981741779348681</c:v>
                </c:pt>
                <c:pt idx="238">
                  <c:v>-1.3081237691159799</c:v>
                </c:pt>
                <c:pt idx="239">
                  <c:v>-3.4590736301656761</c:v>
                </c:pt>
                <c:pt idx="240">
                  <c:v>-5.5221497014806573</c:v>
                </c:pt>
                <c:pt idx="241">
                  <c:v>-7.4973857326527877</c:v>
                </c:pt>
                <c:pt idx="242">
                  <c:v>-9.3855937668417937</c:v>
                </c:pt>
                <c:pt idx="243">
                  <c:v>-11.188229634078226</c:v>
                </c:pt>
                <c:pt idx="244">
                  <c:v>-12.907266606963049</c:v>
                </c:pt>
                <c:pt idx="245">
                  <c:v>-14.54508032297727</c:v>
                </c:pt>
                <c:pt idx="246">
                  <c:v>-16.104346680795032</c:v>
                </c:pt>
                <c:pt idx="247">
                  <c:v>-17.587953313572086</c:v>
                </c:pt>
                <c:pt idx="248">
                  <c:v>-18.998924427709312</c:v>
                </c:pt>
                <c:pt idx="249">
                  <c:v>-20.340358240264749</c:v>
                </c:pt>
                <c:pt idx="250">
                  <c:v>-21.615375907519137</c:v>
                </c:pt>
                <c:pt idx="251">
                  <c:v>-22.827080663417973</c:v>
                </c:pt>
                <c:pt idx="252">
                  <c:v>-23.978525835038454</c:v>
                </c:pt>
                <c:pt idx="253">
                  <c:v>-25.072690434617755</c:v>
                </c:pt>
                <c:pt idx="254">
                  <c:v>-26.112461113329857</c:v>
                </c:pt>
                <c:pt idx="255">
                  <c:v>-27.100619377599799</c:v>
                </c:pt>
                <c:pt idx="256">
                  <c:v>-28.039833097470847</c:v>
                </c:pt>
                <c:pt idx="257">
                  <c:v>-28.932651466878326</c:v>
                </c:pt>
                <c:pt idx="258">
                  <c:v>-29.781502700263815</c:v>
                </c:pt>
                <c:pt idx="259">
                  <c:v>-30.5886938644704</c:v>
                </c:pt>
                <c:pt idx="260">
                  <c:v>-31.356412347158198</c:v>
                </c:pt>
                <c:pt idx="261">
                  <c:v>-32.086728552416133</c:v>
                </c:pt>
                <c:pt idx="262">
                  <c:v>-32.781599491100081</c:v>
                </c:pt>
                <c:pt idx="263">
                  <c:v>-33.442872998562109</c:v>
                </c:pt>
                <c:pt idx="264">
                  <c:v>-34.072292366982225</c:v>
                </c:pt>
                <c:pt idx="265">
                  <c:v>-34.67150122474763</c:v>
                </c:pt>
                <c:pt idx="266">
                  <c:v>-35.242048532494209</c:v>
                </c:pt>
                <c:pt idx="267">
                  <c:v>-35.785393595727612</c:v>
                </c:pt>
                <c:pt idx="268">
                  <c:v>-36.30291101845566</c:v>
                </c:pt>
                <c:pt idx="269">
                  <c:v>-36.795895541953684</c:v>
                </c:pt>
                <c:pt idx="270">
                  <c:v>-37.265566728479286</c:v>
                </c:pt>
                <c:pt idx="271">
                  <c:v>-37.713073462171621</c:v>
                </c:pt>
                <c:pt idx="272">
                  <c:v>-38.139498249110943</c:v>
                </c:pt>
                <c:pt idx="273">
                  <c:v>-38.545861306086181</c:v>
                </c:pt>
                <c:pt idx="274">
                  <c:v>-38.933124433440014</c:v>
                </c:pt>
                <c:pt idx="275">
                  <c:v>-39.302194671776164</c:v>
                </c:pt>
                <c:pt idx="276">
                  <c:v>-39.653927745612123</c:v>
                </c:pt>
                <c:pt idx="277">
                  <c:v>-39.989131299464105</c:v>
                </c:pt>
                <c:pt idx="278">
                  <c:v>-40.308567933559544</c:v>
                </c:pt>
                <c:pt idx="279">
                  <c:v>-40.6129580475274</c:v>
                </c:pt>
                <c:pt idx="280">
                  <c:v>-40.902982501146312</c:v>
                </c:pt>
                <c:pt idx="281">
                  <c:v>-41.179285101630057</c:v>
                </c:pt>
                <c:pt idx="282">
                  <c:v>-41.442474927081747</c:v>
                </c:pt>
                <c:pt idx="283">
                  <c:v>-41.693128495706617</c:v>
                </c:pt>
                <c:pt idx="284">
                  <c:v>-41.931791790198758</c:v>
                </c:pt>
                <c:pt idx="285">
                  <c:v>-42.158982146436841</c:v>
                </c:pt>
                <c:pt idx="286">
                  <c:v>-42.375190015277298</c:v>
                </c:pt>
                <c:pt idx="287">
                  <c:v>-42.580880605839837</c:v>
                </c:pt>
                <c:pt idx="288">
                  <c:v>-42.776495418257809</c:v>
                </c:pt>
                <c:pt idx="289">
                  <c:v>-42.962453673431185</c:v>
                </c:pt>
                <c:pt idx="290">
                  <c:v>-43.139153646879748</c:v>
                </c:pt>
                <c:pt idx="291">
                  <c:v>-43.306973913361588</c:v>
                </c:pt>
                <c:pt idx="292">
                  <c:v>-43.466274508496099</c:v>
                </c:pt>
                <c:pt idx="293">
                  <c:v>-43.617398013222328</c:v>
                </c:pt>
                <c:pt idx="294">
                  <c:v>-43.760670566530138</c:v>
                </c:pt>
                <c:pt idx="295">
                  <c:v>-43.896402811528475</c:v>
                </c:pt>
                <c:pt idx="296">
                  <c:v>-44.024890779560991</c:v>
                </c:pt>
                <c:pt idx="297">
                  <c:v>-44.14641671674616</c:v>
                </c:pt>
                <c:pt idx="298">
                  <c:v>-44.261249857005424</c:v>
                </c:pt>
                <c:pt idx="299">
                  <c:v>-44.369647145350797</c:v>
                </c:pt>
                <c:pt idx="300">
                  <c:v>-44.471853914928175</c:v>
                </c:pt>
                <c:pt idx="301">
                  <c:v>-44.568104521058245</c:v>
                </c:pt>
                <c:pt idx="302">
                  <c:v>-44.658622935280164</c:v>
                </c:pt>
                <c:pt idx="303">
                  <c:v>-44.74362330218122</c:v>
                </c:pt>
                <c:pt idx="304">
                  <c:v>-44.823310461592172</c:v>
                </c:pt>
                <c:pt idx="305">
                  <c:v>-44.897880438537896</c:v>
                </c:pt>
                <c:pt idx="306">
                  <c:v>-44.967520903157947</c:v>
                </c:pt>
                <c:pt idx="307">
                  <c:v>-45.032411602647471</c:v>
                </c:pt>
                <c:pt idx="308">
                  <c:v>-45.092724767121069</c:v>
                </c:pt>
                <c:pt idx="309">
                  <c:v>-45.148625491160772</c:v>
                </c:pt>
                <c:pt idx="310">
                  <c:v>-45.200272092681814</c:v>
                </c:pt>
                <c:pt idx="311">
                  <c:v>-45.247816450631547</c:v>
                </c:pt>
                <c:pt idx="312">
                  <c:v>-45.291404322925985</c:v>
                </c:pt>
                <c:pt idx="313">
                  <c:v>-45.331175645927345</c:v>
                </c:pt>
                <c:pt idx="314">
                  <c:v>-45.367264816673696</c:v>
                </c:pt>
                <c:pt idx="315">
                  <c:v>-45.399800958982013</c:v>
                </c:pt>
                <c:pt idx="316">
                  <c:v>-45.42890817446974</c:v>
                </c:pt>
                <c:pt idx="317">
                  <c:v>-45.454705779462699</c:v>
                </c:pt>
                <c:pt idx="318">
                  <c:v>-45.477308528690799</c:v>
                </c:pt>
                <c:pt idx="319">
                  <c:v>-45.496826826609066</c:v>
                </c:pt>
                <c:pt idx="320">
                  <c:v>-45.513366927122945</c:v>
                </c:pt>
                <c:pt idx="321">
                  <c:v>-45.527031122442963</c:v>
                </c:pt>
                <c:pt idx="322">
                  <c:v>-45.53791792174377</c:v>
                </c:pt>
                <c:pt idx="323">
                  <c:v>-45.546122220255853</c:v>
                </c:pt>
                <c:pt idx="324">
                  <c:v>-45.551735459375834</c:v>
                </c:pt>
                <c:pt idx="325">
                  <c:v>-45.554845778341559</c:v>
                </c:pt>
                <c:pt idx="326">
                  <c:v>-45.55553815798018</c:v>
                </c:pt>
                <c:pt idx="327">
                  <c:v>-45.553894557005492</c:v>
                </c:pt>
                <c:pt idx="328">
                  <c:v>-45.549994041306519</c:v>
                </c:pt>
                <c:pt idx="329">
                  <c:v>-45.543912906642561</c:v>
                </c:pt>
                <c:pt idx="330">
                  <c:v>-45.535724795130335</c:v>
                </c:pt>
                <c:pt idx="331">
                  <c:v>-45.525500805885571</c:v>
                </c:pt>
                <c:pt idx="332">
                  <c:v>-45.513309600156134</c:v>
                </c:pt>
                <c:pt idx="333">
                  <c:v>-45.499217501263701</c:v>
                </c:pt>
                <c:pt idx="334">
                  <c:v>-45.483288589649021</c:v>
                </c:pt>
                <c:pt idx="335">
                  <c:v>-45.465584793298405</c:v>
                </c:pt>
                <c:pt idx="336">
                  <c:v>-45.446165973810082</c:v>
                </c:pt>
                <c:pt idx="337">
                  <c:v>-45.425090008344711</c:v>
                </c:pt>
                <c:pt idx="338">
                  <c:v>-45.402412867686394</c:v>
                </c:pt>
                <c:pt idx="339">
                  <c:v>-45.378188690629685</c:v>
                </c:pt>
                <c:pt idx="340">
                  <c:v>-45.352469854891496</c:v>
                </c:pt>
                <c:pt idx="341">
                  <c:v>-45.325307044737286</c:v>
                </c:pt>
                <c:pt idx="342">
                  <c:v>-45.296749315497948</c:v>
                </c:pt>
                <c:pt idx="343">
                  <c:v>-45.266844155143161</c:v>
                </c:pt>
                <c:pt idx="344">
                  <c:v>-45.235637543068009</c:v>
                </c:pt>
                <c:pt idx="345">
                  <c:v>-45.203174006238811</c:v>
                </c:pt>
                <c:pt idx="346">
                  <c:v>-45.169496672836743</c:v>
                </c:pt>
                <c:pt idx="347">
                  <c:v>-45.134647323529236</c:v>
                </c:pt>
                <c:pt idx="348">
                  <c:v>-45.098666440490803</c:v>
                </c:pt>
                <c:pt idx="349">
                  <c:v>-45.061593254289335</c:v>
                </c:pt>
                <c:pt idx="350">
                  <c:v>-45.02346578874554</c:v>
                </c:pt>
                <c:pt idx="351">
                  <c:v>-44.984320903868451</c:v>
                </c:pt>
                <c:pt idx="352">
                  <c:v>-44.944194336963193</c:v>
                </c:pt>
                <c:pt idx="353">
                  <c:v>-44.903120742001533</c:v>
                </c:pt>
                <c:pt idx="354">
                  <c:v>-44.861133727342008</c:v>
                </c:pt>
                <c:pt idx="355">
                  <c:v>-44.818265891879719</c:v>
                </c:pt>
                <c:pt idx="356">
                  <c:v>-44.774548859702833</c:v>
                </c:pt>
                <c:pt idx="357">
                  <c:v>-44.730013313327731</c:v>
                </c:pt>
                <c:pt idx="358">
                  <c:v>-44.684689025581747</c:v>
                </c:pt>
                <c:pt idx="359">
                  <c:v>-44.638604890196916</c:v>
                </c:pt>
                <c:pt idx="360">
                  <c:v>-44.59178895117708</c:v>
                </c:pt>
                <c:pt idx="361">
                  <c:v>-44.544268430995402</c:v>
                </c:pt>
                <c:pt idx="362">
                  <c:v>-44.496069757677049</c:v>
                </c:pt>
                <c:pt idx="363">
                  <c:v>-44.44721859081875</c:v>
                </c:pt>
                <c:pt idx="364">
                  <c:v>-44.397739846594817</c:v>
                </c:pt>
                <c:pt idx="365">
                  <c:v>-44.347657721795144</c:v>
                </c:pt>
                <c:pt idx="366">
                  <c:v>-44.296995716940188</c:v>
                </c:pt>
                <c:pt idx="367">
                  <c:v>-44.245776658513705</c:v>
                </c:pt>
                <c:pt idx="368">
                  <c:v>-44.194022720353871</c:v>
                </c:pt>
                <c:pt idx="369">
                  <c:v>-44.141755444239095</c:v>
                </c:pt>
                <c:pt idx="370">
                  <c:v>-44.088995759705853</c:v>
                </c:pt>
                <c:pt idx="371">
                  <c:v>-44.035764003129998</c:v>
                </c:pt>
                <c:pt idx="372">
                  <c:v>-43.98207993610643</c:v>
                </c:pt>
                <c:pt idx="373">
                  <c:v>-43.927962763155278</c:v>
                </c:pt>
                <c:pt idx="374">
                  <c:v>-43.873431148785102</c:v>
                </c:pt>
                <c:pt idx="375">
                  <c:v>-43.818503233939936</c:v>
                </c:pt>
                <c:pt idx="376">
                  <c:v>-43.763196651856589</c:v>
                </c:pt>
                <c:pt idx="377">
                  <c:v>-43.707528543357313</c:v>
                </c:pt>
                <c:pt idx="378">
                  <c:v>-43.651515571601237</c:v>
                </c:pt>
                <c:pt idx="379">
                  <c:v>-43.595173936317394</c:v>
                </c:pt>
                <c:pt idx="380">
                  <c:v>-43.538519387540759</c:v>
                </c:pt>
                <c:pt idx="381">
                  <c:v>-43.481567238871577</c:v>
                </c:pt>
                <c:pt idx="382">
                  <c:v>-43.424332380278031</c:v>
                </c:pt>
                <c:pt idx="383">
                  <c:v>-43.366829290459776</c:v>
                </c:pt>
                <c:pt idx="384">
                  <c:v>-43.309072048791791</c:v>
                </c:pt>
                <c:pt idx="385">
                  <c:v>-43.251074346863135</c:v>
                </c:pt>
                <c:pt idx="386">
                  <c:v>-43.192849499629006</c:v>
                </c:pt>
                <c:pt idx="387">
                  <c:v>-43.134410456189784</c:v>
                </c:pt>
                <c:pt idx="388">
                  <c:v>-43.075769810212279</c:v>
                </c:pt>
                <c:pt idx="389">
                  <c:v>-43.016939810007898</c:v>
                </c:pt>
                <c:pt idx="390">
                  <c:v>-42.957932368279813</c:v>
                </c:pt>
                <c:pt idx="391">
                  <c:v>-42.898759071552661</c:v>
                </c:pt>
                <c:pt idx="392">
                  <c:v>-42.839431189296874</c:v>
                </c:pt>
                <c:pt idx="393">
                  <c:v>-42.779959682759511</c:v>
                </c:pt>
                <c:pt idx="394">
                  <c:v>-42.720355213511681</c:v>
                </c:pt>
                <c:pt idx="395">
                  <c:v>-42.660628151724922</c:v>
                </c:pt>
                <c:pt idx="396">
                  <c:v>-42.60078858418521</c:v>
                </c:pt>
                <c:pt idx="397">
                  <c:v>-42.540846322054762</c:v>
                </c:pt>
                <c:pt idx="398">
                  <c:v>-42.480810908391589</c:v>
                </c:pt>
                <c:pt idx="399">
                  <c:v>-42.420691625435126</c:v>
                </c:pt>
                <c:pt idx="400">
                  <c:v>-42.360497501666032</c:v>
                </c:pt>
                <c:pt idx="401">
                  <c:v>-42.300237318649465</c:v>
                </c:pt>
                <c:pt idx="402">
                  <c:v>-42.239919617669131</c:v>
                </c:pt>
                <c:pt idx="403">
                  <c:v>-42.179552706159029</c:v>
                </c:pt>
                <c:pt idx="404">
                  <c:v>-42.119144663941057</c:v>
                </c:pt>
                <c:pt idx="405">
                  <c:v>-42.058703349274936</c:v>
                </c:pt>
                <c:pt idx="406">
                  <c:v>-41.998236404726697</c:v>
                </c:pt>
                <c:pt idx="407">
                  <c:v>-41.937751262863145</c:v>
                </c:pt>
                <c:pt idx="408">
                  <c:v>-41.877255151776808</c:v>
                </c:pt>
                <c:pt idx="409">
                  <c:v>-41.816755100448802</c:v>
                </c:pt>
                <c:pt idx="410">
                  <c:v>-41.756257943954211</c:v>
                </c:pt>
                <c:pt idx="411">
                  <c:v>-41.695770328515408</c:v>
                </c:pt>
                <c:pt idx="412">
                  <c:v>-41.635298716409409</c:v>
                </c:pt>
                <c:pt idx="413">
                  <c:v>-41.574849390732595</c:v>
                </c:pt>
                <c:pt idx="414">
                  <c:v>-41.514428460029364</c:v>
                </c:pt>
                <c:pt idx="415">
                  <c:v>-41.454041862787932</c:v>
                </c:pt>
                <c:pt idx="416">
                  <c:v>-41.393695371808036</c:v>
                </c:pt>
                <c:pt idx="417">
                  <c:v>-41.333394598445665</c:v>
                </c:pt>
                <c:pt idx="418">
                  <c:v>-41.273144996737159</c:v>
                </c:pt>
                <c:pt idx="419">
                  <c:v>-41.212951867408378</c:v>
                </c:pt>
                <c:pt idx="420">
                  <c:v>-41.152820361771205</c:v>
                </c:pt>
                <c:pt idx="421">
                  <c:v>-41.092755485512214</c:v>
                </c:pt>
                <c:pt idx="422">
                  <c:v>-41.032762102376182</c:v>
                </c:pt>
                <c:pt idx="423">
                  <c:v>-40.972844937748164</c:v>
                </c:pt>
                <c:pt idx="424">
                  <c:v>-40.91300858213711</c:v>
                </c:pt>
                <c:pt idx="425">
                  <c:v>-40.853257494564531</c:v>
                </c:pt>
                <c:pt idx="426">
                  <c:v>-40.793596005860906</c:v>
                </c:pt>
                <c:pt idx="427">
                  <c:v>-40.734028321872415</c:v>
                </c:pt>
                <c:pt idx="428">
                  <c:v>-40.674558526581762</c:v>
                </c:pt>
                <c:pt idx="429">
                  <c:v>-40.615190585144575</c:v>
                </c:pt>
                <c:pt idx="430">
                  <c:v>-40.555928346845064</c:v>
                </c:pt>
                <c:pt idx="431">
                  <c:v>-40.496775547972106</c:v>
                </c:pt>
                <c:pt idx="432">
                  <c:v>-40.43773581462014</c:v>
                </c:pt>
                <c:pt idx="433">
                  <c:v>-40.378812665414671</c:v>
                </c:pt>
                <c:pt idx="434">
                  <c:v>-40.320009514167083</c:v>
                </c:pt>
                <c:pt idx="435">
                  <c:v>-40.261329672458913</c:v>
                </c:pt>
                <c:pt idx="436">
                  <c:v>-40.202776352159248</c:v>
                </c:pt>
                <c:pt idx="437">
                  <c:v>-40.14435266787595</c:v>
                </c:pt>
                <c:pt idx="438">
                  <c:v>-40.086061639343683</c:v>
                </c:pt>
                <c:pt idx="439">
                  <c:v>-40.027906193749914</c:v>
                </c:pt>
                <c:pt idx="440">
                  <c:v>-39.969889168001032</c:v>
                </c:pt>
                <c:pt idx="441">
                  <c:v>-39.912013310930405</c:v>
                </c:pt>
                <c:pt idx="442">
                  <c:v>-39.854281285449645</c:v>
                </c:pt>
                <c:pt idx="443">
                  <c:v>-39.796695670645164</c:v>
                </c:pt>
                <c:pt idx="444">
                  <c:v>-39.739258963821499</c:v>
                </c:pt>
                <c:pt idx="445">
                  <c:v>-39.68197358249256</c:v>
                </c:pt>
                <c:pt idx="446">
                  <c:v>-39.62484186632301</c:v>
                </c:pt>
                <c:pt idx="447">
                  <c:v>-39.567866079020348</c:v>
                </c:pt>
                <c:pt idx="448">
                  <c:v>-39.511048410179626</c:v>
                </c:pt>
                <c:pt idx="449">
                  <c:v>-39.454390977082227</c:v>
                </c:pt>
                <c:pt idx="450">
                  <c:v>-39.397895826449542</c:v>
                </c:pt>
                <c:pt idx="451">
                  <c:v>-39.341564936152878</c:v>
                </c:pt>
                <c:pt idx="452">
                  <c:v>-39.285400216881385</c:v>
                </c:pt>
                <c:pt idx="453">
                  <c:v>-39.229403513768347</c:v>
                </c:pt>
                <c:pt idx="454">
                  <c:v>-39.173576607977679</c:v>
                </c:pt>
                <c:pt idx="455">
                  <c:v>-39.117921218251041</c:v>
                </c:pt>
                <c:pt idx="456">
                  <c:v>-39.062439002417477</c:v>
                </c:pt>
                <c:pt idx="457">
                  <c:v>-39.007131558865723</c:v>
                </c:pt>
                <c:pt idx="458">
                  <c:v>-38.952000427980778</c:v>
                </c:pt>
                <c:pt idx="459">
                  <c:v>-38.897047093545495</c:v>
                </c:pt>
                <c:pt idx="460">
                  <c:v>-38.842272984108376</c:v>
                </c:pt>
                <c:pt idx="461">
                  <c:v>-38.787679474317883</c:v>
                </c:pt>
                <c:pt idx="462">
                  <c:v>-38.73326788622478</c:v>
                </c:pt>
                <c:pt idx="463">
                  <c:v>-38.679039490552867</c:v>
                </c:pt>
                <c:pt idx="464">
                  <c:v>-38.624995507939815</c:v>
                </c:pt>
                <c:pt idx="465">
                  <c:v>-38.571137110147305</c:v>
                </c:pt>
                <c:pt idx="466">
                  <c:v>-38.517465421242974</c:v>
                </c:pt>
                <c:pt idx="467">
                  <c:v>-38.463981518753997</c:v>
                </c:pt>
                <c:pt idx="468">
                  <c:v>-38.410686434792808</c:v>
                </c:pt>
                <c:pt idx="469">
                  <c:v>-38.357581157156602</c:v>
                </c:pt>
                <c:pt idx="470">
                  <c:v>-38.304666630400504</c:v>
                </c:pt>
                <c:pt idx="471">
                  <c:v>-38.251943756885396</c:v>
                </c:pt>
                <c:pt idx="472">
                  <c:v>-38.199413397801038</c:v>
                </c:pt>
                <c:pt idx="473">
                  <c:v>-38.147076374164783</c:v>
                </c:pt>
                <c:pt idx="474">
                  <c:v>-38.094933467797517</c:v>
                </c:pt>
                <c:pt idx="475">
                  <c:v>-38.042985422275905</c:v>
                </c:pt>
                <c:pt idx="476">
                  <c:v>-37.991232943862656</c:v>
                </c:pt>
                <c:pt idx="477">
                  <c:v>-37.939676702415312</c:v>
                </c:pt>
                <c:pt idx="478">
                  <c:v>-37.88831733227326</c:v>
                </c:pt>
                <c:pt idx="479">
                  <c:v>-37.837155433124565</c:v>
                </c:pt>
                <c:pt idx="480">
                  <c:v>-37.786191570852338</c:v>
                </c:pt>
                <c:pt idx="481">
                  <c:v>-37.735426278361587</c:v>
                </c:pt>
                <c:pt idx="482">
                  <c:v>-37.684860056386867</c:v>
                </c:pt>
                <c:pt idx="483">
                  <c:v>-37.634493374281334</c:v>
                </c:pt>
                <c:pt idx="484">
                  <c:v>-37.584326670787163</c:v>
                </c:pt>
                <c:pt idx="485">
                  <c:v>-37.534360354788902</c:v>
                </c:pt>
                <c:pt idx="486">
                  <c:v>-37.484594806048648</c:v>
                </c:pt>
                <c:pt idx="487">
                  <c:v>-37.435030375924953</c:v>
                </c:pt>
                <c:pt idx="488">
                  <c:v>-37.385667388074978</c:v>
                </c:pt>
                <c:pt idx="489">
                  <c:v>-37.336506139140397</c:v>
                </c:pt>
                <c:pt idx="490">
                  <c:v>-37.287546899417777</c:v>
                </c:pt>
                <c:pt idx="491">
                  <c:v>-37.2387899135135</c:v>
                </c:pt>
                <c:pt idx="492">
                  <c:v>-37.190235400983909</c:v>
                </c:pt>
                <c:pt idx="493">
                  <c:v>-37.141883556960607</c:v>
                </c:pt>
                <c:pt idx="494">
                  <c:v>-37.093734552761475</c:v>
                </c:pt>
                <c:pt idx="495">
                  <c:v>-37.045788536488033</c:v>
                </c:pt>
                <c:pt idx="496">
                  <c:v>-36.998045633609053</c:v>
                </c:pt>
                <c:pt idx="497">
                  <c:v>-36.9505059475309</c:v>
                </c:pt>
                <c:pt idx="498">
                  <c:v>-36.903169560154907</c:v>
                </c:pt>
                <c:pt idx="499">
                  <c:v>-36.856036532422166</c:v>
                </c:pt>
                <c:pt idx="500">
                  <c:v>-36.809106904845976</c:v>
                </c:pt>
                <c:pt idx="501">
                  <c:v>-36.762380698032217</c:v>
                </c:pt>
                <c:pt idx="502">
                  <c:v>-36.715857913187875</c:v>
                </c:pt>
                <c:pt idx="503">
                  <c:v>-36.669538532618219</c:v>
                </c:pt>
                <c:pt idx="504">
                  <c:v>-36.623422520212728</c:v>
                </c:pt>
                <c:pt idx="505">
                  <c:v>-36.577509821919932</c:v>
                </c:pt>
                <c:pt idx="506">
                  <c:v>-36.531800366211485</c:v>
                </c:pt>
                <c:pt idx="507">
                  <c:v>-36.486294064536338</c:v>
                </c:pt>
                <c:pt idx="508">
                  <c:v>-36.440990811763868</c:v>
                </c:pt>
                <c:pt idx="509">
                  <c:v>-36.39589048661756</c:v>
                </c:pt>
                <c:pt idx="510">
                  <c:v>-36.350992952098977</c:v>
                </c:pt>
                <c:pt idx="511">
                  <c:v>-36.306298055901664</c:v>
                </c:pt>
                <c:pt idx="512">
                  <c:v>-36.261805630816639</c:v>
                </c:pt>
                <c:pt idx="513">
                  <c:v>-36.21751549512777</c:v>
                </c:pt>
                <c:pt idx="514">
                  <c:v>-36.173427452999164</c:v>
                </c:pt>
                <c:pt idx="515">
                  <c:v>-36.129541294853169</c:v>
                </c:pt>
                <c:pt idx="516">
                  <c:v>-36.085856797740519</c:v>
                </c:pt>
                <c:pt idx="517">
                  <c:v>-36.04237372570168</c:v>
                </c:pt>
                <c:pt idx="518">
                  <c:v>-35.999091830120307</c:v>
                </c:pt>
                <c:pt idx="519">
                  <c:v>-35.95601085006885</c:v>
                </c:pt>
                <c:pt idx="520">
                  <c:v>-35.913130512646205</c:v>
                </c:pt>
                <c:pt idx="521">
                  <c:v>-35.870450533308173</c:v>
                </c:pt>
                <c:pt idx="522">
                  <c:v>-35.8279706161901</c:v>
                </c:pt>
                <c:pt idx="523">
                  <c:v>-35.785690454422479</c:v>
                </c:pt>
                <c:pt idx="524">
                  <c:v>-35.743609730439601</c:v>
                </c:pt>
                <c:pt idx="525">
                  <c:v>-35.701728116281117</c:v>
                </c:pt>
                <c:pt idx="526">
                  <c:v>-35.66004527388705</c:v>
                </c:pt>
                <c:pt idx="527">
                  <c:v>-35.618560855385766</c:v>
                </c:pt>
                <c:pt idx="528">
                  <c:v>-35.577274503376259</c:v>
                </c:pt>
                <c:pt idx="529">
                  <c:v>-35.5361858512033</c:v>
                </c:pt>
                <c:pt idx="530">
                  <c:v>-35.495294523226931</c:v>
                </c:pt>
                <c:pt idx="531">
                  <c:v>-35.454600135085968</c:v>
                </c:pt>
                <c:pt idx="532">
                  <c:v>-35.414102293955068</c:v>
                </c:pt>
                <c:pt idx="533">
                  <c:v>-35.373800598796663</c:v>
                </c:pt>
                <c:pt idx="534">
                  <c:v>-35.333694640607092</c:v>
                </c:pt>
                <c:pt idx="535">
                  <c:v>-35.293784002656622</c:v>
                </c:pt>
                <c:pt idx="536">
                  <c:v>-35.254068260725347</c:v>
                </c:pt>
                <c:pt idx="537">
                  <c:v>-35.214546983332212</c:v>
                </c:pt>
                <c:pt idx="538">
                  <c:v>-35.175219731960283</c:v>
                </c:pt>
                <c:pt idx="539">
                  <c:v>-35.136086061276131</c:v>
                </c:pt>
                <c:pt idx="540">
                  <c:v>-35.097145519344792</c:v>
                </c:pt>
                <c:pt idx="541">
                  <c:v>-35.058397647839399</c:v>
                </c:pt>
                <c:pt idx="542">
                  <c:v>-35.019841982246419</c:v>
                </c:pt>
                <c:pt idx="543">
                  <c:v>-34.981478052066421</c:v>
                </c:pt>
                <c:pt idx="544">
                  <c:v>-34.943305381009907</c:v>
                </c:pt>
                <c:pt idx="545">
                  <c:v>-34.90532348718898</c:v>
                </c:pt>
                <c:pt idx="546">
                  <c:v>-34.867531883304764</c:v>
                </c:pt>
                <c:pt idx="547">
                  <c:v>-34.829930076830493</c:v>
                </c:pt>
                <c:pt idx="548">
                  <c:v>-34.792517570190228</c:v>
                </c:pt>
                <c:pt idx="549">
                  <c:v>-34.755293860934131</c:v>
                </c:pt>
                <c:pt idx="550">
                  <c:v>-34.7182584419092</c:v>
                </c:pt>
                <c:pt idx="551">
                  <c:v>-34.681410801426381</c:v>
                </c:pt>
                <c:pt idx="552">
                  <c:v>-34.644750423423886</c:v>
                </c:pt>
                <c:pt idx="553">
                  <c:v>-34.60827678762692</c:v>
                </c:pt>
                <c:pt idx="554">
                  <c:v>-34.571989369703431</c:v>
                </c:pt>
                <c:pt idx="555">
                  <c:v>-34.535887641416764</c:v>
                </c:pt>
                <c:pt idx="556">
                  <c:v>-34.499971070774421</c:v>
                </c:pt>
                <c:pt idx="557">
                  <c:v>-34.464239122173893</c:v>
                </c:pt>
                <c:pt idx="558">
                  <c:v>-34.428691256544624</c:v>
                </c:pt>
                <c:pt idx="559">
                  <c:v>-34.393326931487195</c:v>
                </c:pt>
                <c:pt idx="560">
                  <c:v>-34.358145601409234</c:v>
                </c:pt>
                <c:pt idx="561">
                  <c:v>-34.32314671765775</c:v>
                </c:pt>
                <c:pt idx="562">
                  <c:v>-34.288329728649387</c:v>
                </c:pt>
                <c:pt idx="563">
                  <c:v>-34.253694079996393</c:v>
                </c:pt>
                <c:pt idx="564">
                  <c:v>-34.219239214631131</c:v>
                </c:pt>
                <c:pt idx="565">
                  <c:v>-34.184964572926532</c:v>
                </c:pt>
                <c:pt idx="566">
                  <c:v>-34.150869592814388</c:v>
                </c:pt>
                <c:pt idx="567">
                  <c:v>-34.116953709900741</c:v>
                </c:pt>
                <c:pt idx="568">
                  <c:v>-34.083216357578635</c:v>
                </c:pt>
                <c:pt idx="569">
                  <c:v>-34.049656967138247</c:v>
                </c:pt>
                <c:pt idx="570">
                  <c:v>-34.016274967874324</c:v>
                </c:pt>
                <c:pt idx="571">
                  <c:v>-33.983069787191454</c:v>
                </c:pt>
                <c:pt idx="572">
                  <c:v>-33.950040850706444</c:v>
                </c:pt>
                <c:pt idx="573">
                  <c:v>-33.91718758234876</c:v>
                </c:pt>
                <c:pt idx="574">
                  <c:v>-33.884509404458242</c:v>
                </c:pt>
                <c:pt idx="575">
                  <c:v>-33.85200573788066</c:v>
                </c:pt>
                <c:pt idx="576">
                  <c:v>-33.819676002061044</c:v>
                </c:pt>
                <c:pt idx="577">
                  <c:v>-33.787519615134897</c:v>
                </c:pt>
                <c:pt idx="578">
                  <c:v>-33.755535994017009</c:v>
                </c:pt>
                <c:pt idx="579">
                  <c:v>-33.723724554488541</c:v>
                </c:pt>
                <c:pt idx="580">
                  <c:v>-33.692084711281439</c:v>
                </c:pt>
                <c:pt idx="581">
                  <c:v>-33.660615878161678</c:v>
                </c:pt>
                <c:pt idx="582">
                  <c:v>-33.629317468009617</c:v>
                </c:pt>
                <c:pt idx="583">
                  <c:v>-33.598188892899202</c:v>
                </c:pt>
                <c:pt idx="584">
                  <c:v>-33.567229564174738</c:v>
                </c:pt>
                <c:pt idx="585">
                  <c:v>-33.536438892526121</c:v>
                </c:pt>
                <c:pt idx="586">
                  <c:v>-33.505816288062192</c:v>
                </c:pt>
                <c:pt idx="587">
                  <c:v>-33.475361160381993</c:v>
                </c:pt>
                <c:pt idx="588">
                  <c:v>-33.445072918644968</c:v>
                </c:pt>
                <c:pt idx="589">
                  <c:v>-33.414950971638831</c:v>
                </c:pt>
                <c:pt idx="590">
                  <c:v>-33.384994727845822</c:v>
                </c:pt>
                <c:pt idx="591">
                  <c:v>-33.355203595508073</c:v>
                </c:pt>
                <c:pt idx="592">
                  <c:v>-33.325576982690222</c:v>
                </c:pt>
                <c:pt idx="593">
                  <c:v>-33.296114297341489</c:v>
                </c:pt>
                <c:pt idx="594">
                  <c:v>-33.266814947355499</c:v>
                </c:pt>
                <c:pt idx="595">
                  <c:v>-33.23767834062923</c:v>
                </c:pt>
                <c:pt idx="596">
                  <c:v>-33.208703885119917</c:v>
                </c:pt>
                <c:pt idx="597">
                  <c:v>-33.179890988900979</c:v>
                </c:pt>
                <c:pt idx="598">
                  <c:v>-33.151239060216284</c:v>
                </c:pt>
                <c:pt idx="599">
                  <c:v>-33.122747507533148</c:v>
                </c:pt>
                <c:pt idx="600">
                  <c:v>-33.094415739593842</c:v>
                </c:pt>
                <c:pt idx="601">
                  <c:v>-33.066243165466176</c:v>
                </c:pt>
                <c:pt idx="602">
                  <c:v>-33.038229194592247</c:v>
                </c:pt>
                <c:pt idx="603">
                  <c:v>-33.010373236836529</c:v>
                </c:pt>
                <c:pt idx="604">
                  <c:v>-32.982674702531995</c:v>
                </c:pt>
                <c:pt idx="605">
                  <c:v>-32.955133002525912</c:v>
                </c:pt>
                <c:pt idx="606">
                  <c:v>-31.765255725239996</c:v>
                </c:pt>
                <c:pt idx="607">
                  <c:v>-30.896816720722256</c:v>
                </c:pt>
                <c:pt idx="608">
                  <c:v>-30.28998814467792</c:v>
                </c:pt>
                <c:pt idx="609">
                  <c:v>-29.895756587399404</c:v>
                </c:pt>
                <c:pt idx="610">
                  <c:v>-29.674713122736961</c:v>
                </c:pt>
                <c:pt idx="611">
                  <c:v>-29.595327830465692</c:v>
                </c:pt>
                <c:pt idx="612">
                  <c:v>-29.632332613427138</c:v>
                </c:pt>
                <c:pt idx="613">
                  <c:v>-29.765377147540875</c:v>
                </c:pt>
                <c:pt idx="614">
                  <c:v>-29.977964264785754</c:v>
                </c:pt>
                <c:pt idx="615">
                  <c:v>-30.256623671157826</c:v>
                </c:pt>
                <c:pt idx="616">
                  <c:v>-30.590275375342543</c:v>
                </c:pt>
                <c:pt idx="617">
                  <c:v>-30.969739609213264</c:v>
                </c:pt>
                <c:pt idx="618">
                  <c:v>-31.166105291654532</c:v>
                </c:pt>
                <c:pt idx="619">
                  <c:v>-31.367120367717263</c:v>
                </c:pt>
                <c:pt idx="620">
                  <c:v>-31.572443334375492</c:v>
                </c:pt>
                <c:pt idx="621">
                  <c:v>-31.781754363862746</c:v>
                </c:pt>
                <c:pt idx="622">
                  <c:v>-31.994753679210788</c:v>
                </c:pt>
                <c:pt idx="623">
                  <c:v>-32.211160071168081</c:v>
                </c:pt>
                <c:pt idx="624">
                  <c:v>-32.430709543077455</c:v>
                </c:pt>
                <c:pt idx="625">
                  <c:v>-32.653154071596646</c:v>
                </c:pt>
                <c:pt idx="626">
                  <c:v>-32.878260472332443</c:v>
                </c:pt>
                <c:pt idx="627">
                  <c:v>-33.105809360535346</c:v>
                </c:pt>
                <c:pt idx="628">
                  <c:v>-33.335594197976121</c:v>
                </c:pt>
                <c:pt idx="629">
                  <c:v>-33.567420418003536</c:v>
                </c:pt>
                <c:pt idx="630">
                  <c:v>-33.801104621573501</c:v>
                </c:pt>
                <c:pt idx="631">
                  <c:v>-34.036473837752311</c:v>
                </c:pt>
                <c:pt idx="632">
                  <c:v>-34.273364842837111</c:v>
                </c:pt>
                <c:pt idx="633">
                  <c:v>-34.511623532808954</c:v>
                </c:pt>
                <c:pt idx="634">
                  <c:v>-34.751104344353536</c:v>
                </c:pt>
                <c:pt idx="635">
                  <c:v>-34.991669720145069</c:v>
                </c:pt>
                <c:pt idx="636">
                  <c:v>-35.233189614506216</c:v>
                </c:pt>
                <c:pt idx="637">
                  <c:v>-35.475541035931172</c:v>
                </c:pt>
                <c:pt idx="638">
                  <c:v>-35.718607623292513</c:v>
                </c:pt>
                <c:pt idx="639">
                  <c:v>-35.962279252856263</c:v>
                </c:pt>
                <c:pt idx="640">
                  <c:v>-36.206451673499714</c:v>
                </c:pt>
                <c:pt idx="641">
                  <c:v>-36.451026167768987</c:v>
                </c:pt>
                <c:pt idx="642">
                  <c:v>-36.695909236635771</c:v>
                </c:pt>
                <c:pt idx="643">
                  <c:v>-36.941012306006002</c:v>
                </c:pt>
                <c:pt idx="644">
                  <c:v>-37.186251453215192</c:v>
                </c:pt>
                <c:pt idx="645">
                  <c:v>-37.431547151902464</c:v>
                </c:pt>
                <c:pt idx="646">
                  <c:v>-37.676824033801722</c:v>
                </c:pt>
                <c:pt idx="647">
                  <c:v>-37.922010666117217</c:v>
                </c:pt>
                <c:pt idx="648">
                  <c:v>-38.167039343271483</c:v>
                </c:pt>
                <c:pt idx="649">
                  <c:v>-38.411845891917068</c:v>
                </c:pt>
                <c:pt idx="650">
                  <c:v>-38.656369488201761</c:v>
                </c:pt>
                <c:pt idx="651">
                  <c:v>-38.900552486364234</c:v>
                </c:pt>
                <c:pt idx="652">
                  <c:v>-39.144340257815401</c:v>
                </c:pt>
                <c:pt idx="653">
                  <c:v>-39.387681039932886</c:v>
                </c:pt>
                <c:pt idx="654">
                  <c:v>-39.63052579386104</c:v>
                </c:pt>
                <c:pt idx="655">
                  <c:v>-39.872828070668106</c:v>
                </c:pt>
                <c:pt idx="656">
                  <c:v>-40.114543885264766</c:v>
                </c:pt>
                <c:pt idx="657">
                  <c:v>-40.355631597539599</c:v>
                </c:pt>
                <c:pt idx="658">
                  <c:v>-40.596051800207675</c:v>
                </c:pt>
                <c:pt idx="659">
                  <c:v>-40.83576721291243</c:v>
                </c:pt>
                <c:pt idx="660">
                  <c:v>-41.074742582155409</c:v>
                </c:pt>
                <c:pt idx="661">
                  <c:v>-41.312944586663576</c:v>
                </c:pt>
                <c:pt idx="662">
                  <c:v>-41.550341747833301</c:v>
                </c:pt>
                <c:pt idx="663">
                  <c:v>-41.786904344918895</c:v>
                </c:pt>
                <c:pt idx="664">
                  <c:v>-42.022604334659007</c:v>
                </c:pt>
                <c:pt idx="665">
                  <c:v>-42.257415275057355</c:v>
                </c:pt>
                <c:pt idx="666">
                  <c:v>-42.491312253055554</c:v>
                </c:pt>
                <c:pt idx="667">
                  <c:v>-42.724271815856184</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62.589878311307373</c:v>
                </c:pt>
                <c:pt idx="1">
                  <c:v>60.069724141627475</c:v>
                </c:pt>
                <c:pt idx="2">
                  <c:v>57.679809535489326</c:v>
                </c:pt>
                <c:pt idx="3">
                  <c:v>55.65898671333629</c:v>
                </c:pt>
                <c:pt idx="4">
                  <c:v>53.961176007107255</c:v>
                </c:pt>
                <c:pt idx="5">
                  <c:v>52.513936111269956</c:v>
                </c:pt>
                <c:pt idx="6">
                  <c:v>51.259357430894774</c:v>
                </c:pt>
                <c:pt idx="7">
                  <c:v>50.155162134366947</c:v>
                </c:pt>
                <c:pt idx="8">
                  <c:v>49.170679545155963</c:v>
                </c:pt>
                <c:pt idx="9">
                  <c:v>48.283331401316445</c:v>
                </c:pt>
                <c:pt idx="10">
                  <c:v>42.3529322448302</c:v>
                </c:pt>
                <c:pt idx="11">
                  <c:v>38.848195894915094</c:v>
                </c:pt>
                <c:pt idx="12">
                  <c:v>36.355628042084582</c:v>
                </c:pt>
                <c:pt idx="13">
                  <c:v>34.420534069810074</c:v>
                </c:pt>
                <c:pt idx="14">
                  <c:v>32.838841934741978</c:v>
                </c:pt>
                <c:pt idx="15">
                  <c:v>31.501326728685232</c:v>
                </c:pt>
                <c:pt idx="16">
                  <c:v>30.342672620997881</c:v>
                </c:pt>
                <c:pt idx="17">
                  <c:v>29.320703366909182</c:v>
                </c:pt>
                <c:pt idx="18">
                  <c:v>28.406600708893087</c:v>
                </c:pt>
                <c:pt idx="19">
                  <c:v>22.398916317356647</c:v>
                </c:pt>
                <c:pt idx="20">
                  <c:v>18.897218263109799</c:v>
                </c:pt>
                <c:pt idx="21">
                  <c:v>16.426357556543955</c:v>
                </c:pt>
                <c:pt idx="22">
                  <c:v>14.523852038134358</c:v>
                </c:pt>
                <c:pt idx="23">
                  <c:v>12.983614744573295</c:v>
                </c:pt>
                <c:pt idx="24">
                  <c:v>11.695637471379603</c:v>
                </c:pt>
                <c:pt idx="25">
                  <c:v>10.594181982380103</c:v>
                </c:pt>
                <c:pt idx="26">
                  <c:v>9.6367739059416131</c:v>
                </c:pt>
                <c:pt idx="27">
                  <c:v>8.7943417925919682</c:v>
                </c:pt>
                <c:pt idx="28">
                  <c:v>5.7348312632246135</c:v>
                </c:pt>
                <c:pt idx="29">
                  <c:v>3.841024241088999</c:v>
                </c:pt>
                <c:pt idx="30">
                  <c:v>2.6189057915937468</c:v>
                </c:pt>
                <c:pt idx="31">
                  <c:v>1.8322586082271366</c:v>
                </c:pt>
                <c:pt idx="32">
                  <c:v>1.3448132609437236</c:v>
                </c:pt>
                <c:pt idx="33">
                  <c:v>1.0693835727906289</c:v>
                </c:pt>
                <c:pt idx="34">
                  <c:v>0.94679484419678728</c:v>
                </c:pt>
                <c:pt idx="35">
                  <c:v>0.93545000046433646</c:v>
                </c:pt>
                <c:pt idx="36">
                  <c:v>1.0054533952487281</c:v>
                </c:pt>
                <c:pt idx="37">
                  <c:v>1.1349944720460834</c:v>
                </c:pt>
                <c:pt idx="38">
                  <c:v>1.3079874861598115</c:v>
                </c:pt>
                <c:pt idx="39">
                  <c:v>1.5124702575121198</c:v>
                </c:pt>
                <c:pt idx="40">
                  <c:v>1.7394890835669727</c:v>
                </c:pt>
                <c:pt idx="41">
                  <c:v>1.9823076628723226</c:v>
                </c:pt>
                <c:pt idx="42">
                  <c:v>2.2358379842451521</c:v>
                </c:pt>
                <c:pt idx="43">
                  <c:v>2.4962263081760399</c:v>
                </c:pt>
                <c:pt idx="44">
                  <c:v>2.760549141703649</c:v>
                </c:pt>
                <c:pt idx="45">
                  <c:v>3.0265881527210108</c:v>
                </c:pt>
                <c:pt idx="46">
                  <c:v>3.2926623012134337</c:v>
                </c:pt>
                <c:pt idx="47">
                  <c:v>3.5575018016442845</c:v>
                </c:pt>
                <c:pt idx="48">
                  <c:v>3.8201529055356049</c:v>
                </c:pt>
                <c:pt idx="49">
                  <c:v>4.0799055533710042</c:v>
                </c:pt>
                <c:pt idx="50">
                  <c:v>4.3362381085578354</c:v>
                </c:pt>
                <c:pt idx="51">
                  <c:v>4.5887749301301355</c:v>
                </c:pt>
                <c:pt idx="52">
                  <c:v>4.8372536516737972</c:v>
                </c:pt>
                <c:pt idx="53">
                  <c:v>5.0814998390994859</c:v>
                </c:pt>
                <c:pt idx="54">
                  <c:v>5.3214072875316116</c:v>
                </c:pt>
                <c:pt idx="55">
                  <c:v>5.556922649279274</c:v>
                </c:pt>
                <c:pt idx="56">
                  <c:v>5.7880334039594157</c:v>
                </c:pt>
                <c:pt idx="57">
                  <c:v>6.0147584191183991</c:v>
                </c:pt>
                <c:pt idx="58">
                  <c:v>6.2371405271339242</c:v>
                </c:pt>
                <c:pt idx="59">
                  <c:v>6.4552406775923812</c:v>
                </c:pt>
                <c:pt idx="60">
                  <c:v>6.6691333251782652</c:v>
                </c:pt>
                <c:pt idx="61">
                  <c:v>6.8789027897212049</c:v>
                </c:pt>
                <c:pt idx="62">
                  <c:v>7.0846403835296021</c:v>
                </c:pt>
                <c:pt idx="63">
                  <c:v>7.2864421459966664</c:v>
                </c:pt>
                <c:pt idx="64">
                  <c:v>7.4844070600245871</c:v>
                </c:pt>
                <c:pt idx="65">
                  <c:v>7.6786356515553305</c:v>
                </c:pt>
                <c:pt idx="66">
                  <c:v>7.8692288942761959</c:v>
                </c:pt>
                <c:pt idx="67">
                  <c:v>8.0562873577788015</c:v>
                </c:pt>
                <c:pt idx="68">
                  <c:v>8.2399105501444723</c:v>
                </c:pt>
                <c:pt idx="69">
                  <c:v>8.420196415906128</c:v>
                </c:pt>
                <c:pt idx="70">
                  <c:v>8.5972409582052798</c:v>
                </c:pt>
                <c:pt idx="71">
                  <c:v>8.7711379601889377</c:v>
                </c:pt>
                <c:pt idx="72">
                  <c:v>8.9419787856333244</c:v>
                </c:pt>
                <c:pt idx="73">
                  <c:v>9.1098522427155295</c:v>
                </c:pt>
                <c:pt idx="74">
                  <c:v>9.2748444979953373</c:v>
                </c:pt>
                <c:pt idx="75">
                  <c:v>9.4370390301831968</c:v>
                </c:pt>
                <c:pt idx="76">
                  <c:v>9.596516615287916</c:v>
                </c:pt>
                <c:pt idx="77">
                  <c:v>9.753355336359613</c:v>
                </c:pt>
                <c:pt idx="78">
                  <c:v>9.9076306123511291</c:v>
                </c:pt>
                <c:pt idx="79">
                  <c:v>10.059415241676586</c:v>
                </c:pt>
                <c:pt idx="80">
                  <c:v>10.208779456899897</c:v>
                </c:pt>
                <c:pt idx="81">
                  <c:v>10.35579098767756</c:v>
                </c:pt>
                <c:pt idx="82">
                  <c:v>10.500515129641579</c:v>
                </c:pt>
                <c:pt idx="83">
                  <c:v>10.64301481736365</c:v>
                </c:pt>
                <c:pt idx="84">
                  <c:v>10.783350699912626</c:v>
                </c:pt>
                <c:pt idx="85">
                  <c:v>10.921581217818385</c:v>
                </c:pt>
                <c:pt idx="86">
                  <c:v>11.057762680500378</c:v>
                </c:pt>
                <c:pt idx="87">
                  <c:v>11.191949343418941</c:v>
                </c:pt>
                <c:pt idx="88">
                  <c:v>11.324193484369538</c:v>
                </c:pt>
                <c:pt idx="89">
                  <c:v>11.454545478472379</c:v>
                </c:pt>
                <c:pt idx="90">
                  <c:v>11.583053871516944</c:v>
                </c:pt>
                <c:pt idx="91">
                  <c:v>11.709765451408165</c:v>
                </c:pt>
                <c:pt idx="92">
                  <c:v>11.834725317531273</c:v>
                </c:pt>
                <c:pt idx="93">
                  <c:v>11.957976947909479</c:v>
                </c:pt>
                <c:pt idx="94">
                  <c:v>12.079562264074141</c:v>
                </c:pt>
                <c:pt idx="95">
                  <c:v>12.19952169360411</c:v>
                </c:pt>
                <c:pt idx="96">
                  <c:v>12.317894230319876</c:v>
                </c:pt>
                <c:pt idx="97">
                  <c:v>12.434717492141516</c:v>
                </c:pt>
                <c:pt idx="98">
                  <c:v>12.550027776637453</c:v>
                </c:pt>
                <c:pt idx="99">
                  <c:v>12.663860114305113</c:v>
                </c:pt>
                <c:pt idx="100">
                  <c:v>12.7762483196353</c:v>
                </c:pt>
                <c:pt idx="101">
                  <c:v>12.887225040020143</c:v>
                </c:pt>
                <c:pt idx="102">
                  <c:v>12.996821802570143</c:v>
                </c:pt>
                <c:pt idx="103">
                  <c:v>13.105069058909928</c:v>
                </c:pt>
                <c:pt idx="104">
                  <c:v>13.211996228024912</c:v>
                </c:pt>
                <c:pt idx="105">
                  <c:v>13.317631737232196</c:v>
                </c:pt>
                <c:pt idx="106">
                  <c:v>13.422003061349795</c:v>
                </c:pt>
                <c:pt idx="107">
                  <c:v>13.525136760137785</c:v>
                </c:pt>
                <c:pt idx="108">
                  <c:v>13.627058514084055</c:v>
                </c:pt>
                <c:pt idx="109">
                  <c:v>13.727793158606199</c:v>
                </c:pt>
                <c:pt idx="110">
                  <c:v>13.827364716739206</c:v>
                </c:pt>
                <c:pt idx="111">
                  <c:v>13.925796430376822</c:v>
                </c:pt>
                <c:pt idx="112">
                  <c:v>14.023110790132245</c:v>
                </c:pt>
                <c:pt idx="113">
                  <c:v>14.119329563881571</c:v>
                </c:pt>
                <c:pt idx="114">
                  <c:v>14.214473824051158</c:v>
                </c:pt>
                <c:pt idx="115">
                  <c:v>14.308563973707631</c:v>
                </c:pt>
                <c:pt idx="116">
                  <c:v>14.401619771506782</c:v>
                </c:pt>
                <c:pt idx="117">
                  <c:v>14.493660355555466</c:v>
                </c:pt>
                <c:pt idx="118">
                  <c:v>14.584704266238028</c:v>
                </c:pt>
                <c:pt idx="119">
                  <c:v>14.67476946805656</c:v>
                </c:pt>
                <c:pt idx="120">
                  <c:v>14.763873370532142</c:v>
                </c:pt>
                <c:pt idx="121">
                  <c:v>14.852032848211794</c:v>
                </c:pt>
                <c:pt idx="122">
                  <c:v>14.939264259824061</c:v>
                </c:pt>
                <c:pt idx="123">
                  <c:v>15.025583466623843</c:v>
                </c:pt>
                <c:pt idx="124">
                  <c:v>15.111005849965233</c:v>
                </c:pt>
                <c:pt idx="125">
                  <c:v>15.19554632813934</c:v>
                </c:pt>
                <c:pt idx="126">
                  <c:v>15.279219372511971</c:v>
                </c:pt>
                <c:pt idx="127">
                  <c:v>15.362039022994704</c:v>
                </c:pt>
                <c:pt idx="128">
                  <c:v>15.444018902880906</c:v>
                </c:pt>
                <c:pt idx="129">
                  <c:v>15.525172233076843</c:v>
                </c:pt>
                <c:pt idx="130">
                  <c:v>15.60551184575653</c:v>
                </c:pt>
                <c:pt idx="131">
                  <c:v>15.685050197467421</c:v>
                </c:pt>
                <c:pt idx="132">
                  <c:v>15.763799381712829</c:v>
                </c:pt>
                <c:pt idx="133">
                  <c:v>15.841771141035576</c:v>
                </c:pt>
                <c:pt idx="134">
                  <c:v>15.918976878626157</c:v>
                </c:pt>
                <c:pt idx="135">
                  <c:v>15.995427669477566</c:v>
                </c:pt>
                <c:pt idx="136">
                  <c:v>16.071134271107827</c:v>
                </c:pt>
                <c:pt idx="137">
                  <c:v>16.146107133870167</c:v>
                </c:pt>
                <c:pt idx="138">
                  <c:v>16.220356410869819</c:v>
                </c:pt>
                <c:pt idx="139">
                  <c:v>16.29389196750552</c:v>
                </c:pt>
                <c:pt idx="140">
                  <c:v>16.366723390652751</c:v>
                </c:pt>
                <c:pt idx="141">
                  <c:v>16.438859997505169</c:v>
                </c:pt>
                <c:pt idx="142">
                  <c:v>16.510310844089435</c:v>
                </c:pt>
                <c:pt idx="143">
                  <c:v>16.581084733468501</c:v>
                </c:pt>
                <c:pt idx="144">
                  <c:v>16.651190223646999</c:v>
                </c:pt>
                <c:pt idx="145">
                  <c:v>16.720635635192295</c:v>
                </c:pt>
                <c:pt idx="146">
                  <c:v>16.789429058583682</c:v>
                </c:pt>
                <c:pt idx="147">
                  <c:v>16.857578361301858</c:v>
                </c:pt>
                <c:pt idx="148">
                  <c:v>16.925091194670042</c:v>
                </c:pt>
                <c:pt idx="149">
                  <c:v>16.991975000457696</c:v>
                </c:pt>
                <c:pt idx="150">
                  <c:v>17.058237017257149</c:v>
                </c:pt>
                <c:pt idx="151">
                  <c:v>17.123884286643033</c:v>
                </c:pt>
                <c:pt idx="152">
                  <c:v>17.188923659123866</c:v>
                </c:pt>
                <c:pt idx="153">
                  <c:v>17.253361799894762</c:v>
                </c:pt>
                <c:pt idx="154">
                  <c:v>17.317205194399769</c:v>
                </c:pt>
                <c:pt idx="155">
                  <c:v>17.380460153711908</c:v>
                </c:pt>
                <c:pt idx="156">
                  <c:v>17.443132819738668</c:v>
                </c:pt>
                <c:pt idx="157">
                  <c:v>17.50522917026025</c:v>
                </c:pt>
                <c:pt idx="158">
                  <c:v>17.566755023807652</c:v>
                </c:pt>
                <c:pt idx="159">
                  <c:v>17.627716044387203</c:v>
                </c:pt>
                <c:pt idx="160">
                  <c:v>17.688117746057895</c:v>
                </c:pt>
                <c:pt idx="161">
                  <c:v>17.747965497367609</c:v>
                </c:pt>
                <c:pt idx="162">
                  <c:v>17.807264525654041</c:v>
                </c:pt>
                <c:pt idx="163">
                  <c:v>17.866019921215702</c:v>
                </c:pt>
                <c:pt idx="164">
                  <c:v>17.924236641358448</c:v>
                </c:pt>
                <c:pt idx="165">
                  <c:v>17.981919514322328</c:v>
                </c:pt>
                <c:pt idx="166">
                  <c:v>18.039073243093679</c:v>
                </c:pt>
                <c:pt idx="167">
                  <c:v>18.095702409106984</c:v>
                </c:pt>
                <c:pt idx="168">
                  <c:v>18.151811475840738</c:v>
                </c:pt>
                <c:pt idx="169">
                  <c:v>18.207404792311614</c:v>
                </c:pt>
                <c:pt idx="170">
                  <c:v>18.262486596470762</c:v>
                </c:pt>
                <c:pt idx="171">
                  <c:v>18.317061018506056</c:v>
                </c:pt>
                <c:pt idx="172">
                  <c:v>18.371132084053862</c:v>
                </c:pt>
                <c:pt idx="173">
                  <c:v>18.424703717323748</c:v>
                </c:pt>
                <c:pt idx="174">
                  <c:v>18.477779744139454</c:v>
                </c:pt>
                <c:pt idx="175">
                  <c:v>18.530363894899128</c:v>
                </c:pt>
                <c:pt idx="176">
                  <c:v>18.582459807457955</c:v>
                </c:pt>
                <c:pt idx="177">
                  <c:v>18.634071029935832</c:v>
                </c:pt>
                <c:pt idx="178">
                  <c:v>18.685201023452976</c:v>
                </c:pt>
                <c:pt idx="179">
                  <c:v>18.735853164795852</c:v>
                </c:pt>
                <c:pt idx="180">
                  <c:v>18.78603074901611</c:v>
                </c:pt>
                <c:pt idx="181">
                  <c:v>18.835736991964581</c:v>
                </c:pt>
                <c:pt idx="182">
                  <c:v>18.88497503276287</c:v>
                </c:pt>
                <c:pt idx="183">
                  <c:v>18.933747936214445</c:v>
                </c:pt>
                <c:pt idx="184">
                  <c:v>18.982058695157363</c:v>
                </c:pt>
                <c:pt idx="185">
                  <c:v>19.029910232760525</c:v>
                </c:pt>
                <c:pt idx="186">
                  <c:v>19.077305404765326</c:v>
                </c:pt>
                <c:pt idx="187">
                  <c:v>19.124247001674462</c:v>
                </c:pt>
                <c:pt idx="188">
                  <c:v>19.170737750889504</c:v>
                </c:pt>
                <c:pt idx="189">
                  <c:v>19.216780318798882</c:v>
                </c:pt>
                <c:pt idx="190">
                  <c:v>19.262377312817819</c:v>
                </c:pt>
                <c:pt idx="191">
                  <c:v>19.307531283381575</c:v>
                </c:pt>
                <c:pt idx="192">
                  <c:v>19.352244725893442</c:v>
                </c:pt>
                <c:pt idx="193">
                  <c:v>19.396520082628761</c:v>
                </c:pt>
                <c:pt idx="194">
                  <c:v>19.440359744596197</c:v>
                </c:pt>
                <c:pt idx="195">
                  <c:v>19.483766053357492</c:v>
                </c:pt>
                <c:pt idx="196">
                  <c:v>19.526741302806762</c:v>
                </c:pt>
                <c:pt idx="197">
                  <c:v>19.569287740910429</c:v>
                </c:pt>
                <c:pt idx="198">
                  <c:v>19.611407571408847</c:v>
                </c:pt>
                <c:pt idx="199">
                  <c:v>19.653102955480446</c:v>
                </c:pt>
                <c:pt idx="200">
                  <c:v>19.694376013369471</c:v>
                </c:pt>
                <c:pt idx="201">
                  <c:v>19.735228825978094</c:v>
                </c:pt>
                <c:pt idx="202">
                  <c:v>19.77566343642367</c:v>
                </c:pt>
                <c:pt idx="203">
                  <c:v>19.815681851562058</c:v>
                </c:pt>
                <c:pt idx="204">
                  <c:v>19.855286043477623</c:v>
                </c:pt>
                <c:pt idx="205">
                  <c:v>19.894477950940633</c:v>
                </c:pt>
                <c:pt idx="206">
                  <c:v>19.933259480832792</c:v>
                </c:pt>
                <c:pt idx="207">
                  <c:v>19.971632509541458</c:v>
                </c:pt>
                <c:pt idx="208">
                  <c:v>20.009598884323157</c:v>
                </c:pt>
                <c:pt idx="209">
                  <c:v>20.047160424636971</c:v>
                </c:pt>
                <c:pt idx="210">
                  <c:v>20.084318923448375</c:v>
                </c:pt>
                <c:pt idx="211">
                  <c:v>20.121076148503899</c:v>
                </c:pt>
                <c:pt idx="212">
                  <c:v>20.157433843577252</c:v>
                </c:pt>
                <c:pt idx="213">
                  <c:v>20.193393729687244</c:v>
                </c:pt>
                <c:pt idx="214">
                  <c:v>20.228957506287976</c:v>
                </c:pt>
                <c:pt idx="215">
                  <c:v>20.264126852431762</c:v>
                </c:pt>
                <c:pt idx="216">
                  <c:v>20.298903427905021</c:v>
                </c:pt>
                <c:pt idx="217">
                  <c:v>20.333288874337665</c:v>
                </c:pt>
                <c:pt idx="218">
                  <c:v>20.367284816286233</c:v>
                </c:pt>
                <c:pt idx="219">
                  <c:v>20.400892862291112</c:v>
                </c:pt>
                <c:pt idx="220">
                  <c:v>20.43411460590821</c:v>
                </c:pt>
                <c:pt idx="221">
                  <c:v>20.4669516267153</c:v>
                </c:pt>
                <c:pt idx="222">
                  <c:v>20.499405491293384</c:v>
                </c:pt>
                <c:pt idx="223">
                  <c:v>20.531477754183264</c:v>
                </c:pt>
                <c:pt idx="224">
                  <c:v>20.563169958817753</c:v>
                </c:pt>
                <c:pt idx="225">
                  <c:v>20.59448363842947</c:v>
                </c:pt>
                <c:pt idx="226">
                  <c:v>20.887133275290086</c:v>
                </c:pt>
                <c:pt idx="227">
                  <c:v>21.14357227285117</c:v>
                </c:pt>
                <c:pt idx="228">
                  <c:v>21.365282395147013</c:v>
                </c:pt>
                <c:pt idx="229">
                  <c:v>21.553782698656548</c:v>
                </c:pt>
                <c:pt idx="230">
                  <c:v>21.710661829765115</c:v>
                </c:pt>
                <c:pt idx="231">
                  <c:v>21.837592796557438</c:v>
                </c:pt>
                <c:pt idx="232">
                  <c:v>21.93633288665923</c:v>
                </c:pt>
                <c:pt idx="233">
                  <c:v>22.008711822920116</c:v>
                </c:pt>
                <c:pt idx="234">
                  <c:v>22.056611484946075</c:v>
                </c:pt>
                <c:pt idx="235">
                  <c:v>22.081940503461112</c:v>
                </c:pt>
                <c:pt idx="236">
                  <c:v>22.086606754228132</c:v>
                </c:pt>
                <c:pt idx="237">
                  <c:v>22.072490291905716</c:v>
                </c:pt>
                <c:pt idx="238">
                  <c:v>22.041418655596189</c:v>
                </c:pt>
                <c:pt idx="239">
                  <c:v>21.995145836604259</c:v>
                </c:pt>
                <c:pt idx="240">
                  <c:v>21.935335601287036</c:v>
                </c:pt>
                <c:pt idx="241">
                  <c:v>21.863549359950653</c:v>
                </c:pt>
                <c:pt idx="242">
                  <c:v>21.781238392249467</c:v>
                </c:pt>
                <c:pt idx="243">
                  <c:v>21.68973998350268</c:v>
                </c:pt>
                <c:pt idx="244">
                  <c:v>21.590276881853519</c:v>
                </c:pt>
                <c:pt idx="245">
                  <c:v>21.483959431621248</c:v>
                </c:pt>
                <c:pt idx="246">
                  <c:v>21.371789749198243</c:v>
                </c:pt>
                <c:pt idx="247">
                  <c:v>21.25466736155645</c:v>
                </c:pt>
                <c:pt idx="248">
                  <c:v>21.133395804765801</c:v>
                </c:pt>
                <c:pt idx="249">
                  <c:v>21.008689766430145</c:v>
                </c:pt>
                <c:pt idx="250">
                  <c:v>20.881182441631594</c:v>
                </c:pt>
                <c:pt idx="251">
                  <c:v>20.751432850666927</c:v>
                </c:pt>
                <c:pt idx="252">
                  <c:v>20.619932935322858</c:v>
                </c:pt>
                <c:pt idx="253">
                  <c:v>20.487114307516592</c:v>
                </c:pt>
                <c:pt idx="254">
                  <c:v>20.353354570025157</c:v>
                </c:pt>
                <c:pt idx="255">
                  <c:v>20.218983164730343</c:v>
                </c:pt>
                <c:pt idx="256">
                  <c:v>20.084286730686358</c:v>
                </c:pt>
                <c:pt idx="257">
                  <c:v>19.949513973854188</c:v>
                </c:pt>
                <c:pt idx="258">
                  <c:v>19.814880063967205</c:v>
                </c:pt>
                <c:pt idx="259">
                  <c:v>19.680570582977218</c:v>
                </c:pt>
                <c:pt idx="260">
                  <c:v>19.546745054976725</c:v>
                </c:pt>
                <c:pt idx="261">
                  <c:v>19.413540090309485</c:v>
                </c:pt>
                <c:pt idx="262">
                  <c:v>19.281072177496892</c:v>
                </c:pt>
                <c:pt idx="263">
                  <c:v>19.149440156194292</c:v>
                </c:pt>
                <c:pt idx="264">
                  <c:v>19.01872740308832</c:v>
                </c:pt>
                <c:pt idx="265">
                  <c:v>18.889003760783357</c:v>
                </c:pt>
                <c:pt idx="266">
                  <c:v>18.760327237545262</c:v>
                </c:pt>
                <c:pt idx="267">
                  <c:v>18.632745503447467</c:v>
                </c:pt>
                <c:pt idx="268">
                  <c:v>18.50629720612082</c:v>
                </c:pt>
                <c:pt idx="269">
                  <c:v>18.38101312702581</c:v>
                </c:pt>
                <c:pt idx="270">
                  <c:v>18.256917196997168</c:v>
                </c:pt>
                <c:pt idx="271">
                  <c:v>18.134027387787363</c:v>
                </c:pt>
                <c:pt idx="272">
                  <c:v>18.012356494473053</c:v>
                </c:pt>
                <c:pt idx="273">
                  <c:v>17.891912821892817</c:v>
                </c:pt>
                <c:pt idx="274">
                  <c:v>17.772700786752338</c:v>
                </c:pt>
                <c:pt idx="275">
                  <c:v>17.65472144565917</c:v>
                </c:pt>
                <c:pt idx="276">
                  <c:v>17.537972958122442</c:v>
                </c:pt>
                <c:pt idx="277">
                  <c:v>17.422450992463013</c:v>
                </c:pt>
                <c:pt idx="278">
                  <c:v>17.308149081613951</c:v>
                </c:pt>
                <c:pt idx="279">
                  <c:v>17.195058934939002</c:v>
                </c:pt>
                <c:pt idx="280">
                  <c:v>17.08317071144506</c:v>
                </c:pt>
                <c:pt idx="281">
                  <c:v>16.972473259104063</c:v>
                </c:pt>
                <c:pt idx="282">
                  <c:v>16.86295432441915</c:v>
                </c:pt>
                <c:pt idx="283">
                  <c:v>16.754600735860542</c:v>
                </c:pt>
                <c:pt idx="284">
                  <c:v>16.64739856435023</c:v>
                </c:pt>
                <c:pt idx="285">
                  <c:v>16.541333263583102</c:v>
                </c:pt>
                <c:pt idx="286">
                  <c:v>16.436389792629786</c:v>
                </c:pt>
                <c:pt idx="287">
                  <c:v>16.332552722966113</c:v>
                </c:pt>
                <c:pt idx="288">
                  <c:v>16.229806331811901</c:v>
                </c:pt>
                <c:pt idx="289">
                  <c:v>16.128134683431433</c:v>
                </c:pt>
                <c:pt idx="290">
                  <c:v>16.027521699846861</c:v>
                </c:pt>
                <c:pt idx="291">
                  <c:v>15.927951222239544</c:v>
                </c:pt>
                <c:pt idx="292">
                  <c:v>15.829407064159707</c:v>
                </c:pt>
                <c:pt idx="293">
                  <c:v>15.731873057529711</c:v>
                </c:pt>
                <c:pt idx="294">
                  <c:v>15.635333092307423</c:v>
                </c:pt>
                <c:pt idx="295">
                  <c:v>15.539771150572399</c:v>
                </c:pt>
                <c:pt idx="296">
                  <c:v>15.445171335706167</c:v>
                </c:pt>
                <c:pt idx="297">
                  <c:v>15.351517897257933</c:v>
                </c:pt>
                <c:pt idx="298">
                  <c:v>15.25879525201673</c:v>
                </c:pt>
                <c:pt idx="299">
                  <c:v>15.166988001749166</c:v>
                </c:pt>
                <c:pt idx="300">
                  <c:v>15.076080948007778</c:v>
                </c:pt>
                <c:pt idx="301">
                  <c:v>14.986059104367087</c:v>
                </c:pt>
                <c:pt idx="302">
                  <c:v>14.896907706402526</c:v>
                </c:pt>
                <c:pt idx="303">
                  <c:v>14.808612219690465</c:v>
                </c:pt>
                <c:pt idx="304">
                  <c:v>14.721158346074779</c:v>
                </c:pt>
                <c:pt idx="305">
                  <c:v>14.634532028416922</c:v>
                </c:pt>
                <c:pt idx="306">
                  <c:v>14.548719454020979</c:v>
                </c:pt>
                <c:pt idx="307">
                  <c:v>14.463707056902887</c:v>
                </c:pt>
                <c:pt idx="308">
                  <c:v>14.37948151905327</c:v>
                </c:pt>
                <c:pt idx="309">
                  <c:v>14.296029770825957</c:v>
                </c:pt>
                <c:pt idx="310">
                  <c:v>14.213338990568779</c:v>
                </c:pt>
                <c:pt idx="311">
                  <c:v>14.131396603599796</c:v>
                </c:pt>
                <c:pt idx="312">
                  <c:v>14.050190280619805</c:v>
                </c:pt>
                <c:pt idx="313">
                  <c:v>13.96970793564169</c:v>
                </c:pt>
                <c:pt idx="314">
                  <c:v>13.889937723507428</c:v>
                </c:pt>
                <c:pt idx="315">
                  <c:v>13.810868037055448</c:v>
                </c:pt>
                <c:pt idx="316">
                  <c:v>13.732487503993521</c:v>
                </c:pt>
                <c:pt idx="317">
                  <c:v>13.654784983525916</c:v>
                </c:pt>
                <c:pt idx="318">
                  <c:v>13.577749562777687</c:v>
                </c:pt>
                <c:pt idx="319">
                  <c:v>13.501370553053855</c:v>
                </c:pt>
                <c:pt idx="320">
                  <c:v>13.425637485966666</c:v>
                </c:pt>
                <c:pt idx="321">
                  <c:v>13.350540109460098</c:v>
                </c:pt>
                <c:pt idx="322">
                  <c:v>13.276068383757185</c:v>
                </c:pt>
                <c:pt idx="323">
                  <c:v>13.202212477252562</c:v>
                </c:pt>
                <c:pt idx="324">
                  <c:v>13.128962762369802</c:v>
                </c:pt>
                <c:pt idx="325">
                  <c:v>13.056309811400642</c:v>
                </c:pt>
                <c:pt idx="326">
                  <c:v>12.984244392340951</c:v>
                </c:pt>
                <c:pt idx="327">
                  <c:v>12.91275746473633</c:v>
                </c:pt>
                <c:pt idx="328">
                  <c:v>12.841840175548565</c:v>
                </c:pt>
                <c:pt idx="329">
                  <c:v>12.771483855052459</c:v>
                </c:pt>
                <c:pt idx="330">
                  <c:v>12.701680012771366</c:v>
                </c:pt>
                <c:pt idx="331">
                  <c:v>12.632420333458438</c:v>
                </c:pt>
                <c:pt idx="332">
                  <c:v>12.563696673129545</c:v>
                </c:pt>
                <c:pt idx="333">
                  <c:v>12.495501055152898</c:v>
                </c:pt>
                <c:pt idx="334">
                  <c:v>12.427825666399579</c:v>
                </c:pt>
                <c:pt idx="335">
                  <c:v>12.360662853458361</c:v>
                </c:pt>
                <c:pt idx="336">
                  <c:v>12.294005118917644</c:v>
                </c:pt>
                <c:pt idx="337">
                  <c:v>12.227845117716749</c:v>
                </c:pt>
                <c:pt idx="338">
                  <c:v>12.162175653568205</c:v>
                </c:pt>
                <c:pt idx="339">
                  <c:v>12.096989675452363</c:v>
                </c:pt>
                <c:pt idx="340">
                  <c:v>12.032280274185151</c:v>
                </c:pt>
                <c:pt idx="341">
                  <c:v>11.968040679059552</c:v>
                </c:pt>
                <c:pt idx="342">
                  <c:v>11.904264254560983</c:v>
                </c:pt>
                <c:pt idx="343">
                  <c:v>11.840944497156602</c:v>
                </c:pt>
                <c:pt idx="344">
                  <c:v>11.778075032158222</c:v>
                </c:pt>
                <c:pt idx="345">
                  <c:v>11.715649610658481</c:v>
                </c:pt>
                <c:pt idx="346">
                  <c:v>11.653662106539537</c:v>
                </c:pt>
                <c:pt idx="347">
                  <c:v>11.592106513553622</c:v>
                </c:pt>
                <c:pt idx="348">
                  <c:v>11.530976942474481</c:v>
                </c:pt>
                <c:pt idx="349">
                  <c:v>11.470267618318811</c:v>
                </c:pt>
                <c:pt idx="350">
                  <c:v>11.40997287763652</c:v>
                </c:pt>
                <c:pt idx="351">
                  <c:v>11.350087165868747</c:v>
                </c:pt>
                <c:pt idx="352">
                  <c:v>11.29060503477235</c:v>
                </c:pt>
                <c:pt idx="353">
                  <c:v>11.231521139909663</c:v>
                </c:pt>
                <c:pt idx="354">
                  <c:v>11.172830238202248</c:v>
                </c:pt>
                <c:pt idx="355">
                  <c:v>11.114527185547212</c:v>
                </c:pt>
                <c:pt idx="356">
                  <c:v>11.056606934494885</c:v>
                </c:pt>
                <c:pt idx="357">
                  <c:v>10.999064531986406</c:v>
                </c:pt>
                <c:pt idx="358">
                  <c:v>10.941895117149885</c:v>
                </c:pt>
                <c:pt idx="359">
                  <c:v>10.88509391915375</c:v>
                </c:pt>
                <c:pt idx="360">
                  <c:v>10.82865625511598</c:v>
                </c:pt>
                <c:pt idx="361">
                  <c:v>10.772577528067801</c:v>
                </c:pt>
                <c:pt idx="362">
                  <c:v>10.716853224970498</c:v>
                </c:pt>
                <c:pt idx="363">
                  <c:v>10.661478914784039</c:v>
                </c:pt>
                <c:pt idx="364">
                  <c:v>10.606450246586226</c:v>
                </c:pt>
                <c:pt idx="365">
                  <c:v>10.551762947740936</c:v>
                </c:pt>
                <c:pt idx="366">
                  <c:v>10.497412822114347</c:v>
                </c:pt>
                <c:pt idx="367">
                  <c:v>10.443395748337744</c:v>
                </c:pt>
                <c:pt idx="368">
                  <c:v>10.389707678115753</c:v>
                </c:pt>
                <c:pt idx="369">
                  <c:v>10.336344634578721</c:v>
                </c:pt>
                <c:pt idx="370">
                  <c:v>10.283302710678148</c:v>
                </c:pt>
                <c:pt idx="371">
                  <c:v>10.230578067623879</c:v>
                </c:pt>
                <c:pt idx="372">
                  <c:v>10.178166933362007</c:v>
                </c:pt>
                <c:pt idx="373">
                  <c:v>10.12606560109236</c:v>
                </c:pt>
                <c:pt idx="374">
                  <c:v>10.074270427824452</c:v>
                </c:pt>
                <c:pt idx="375">
                  <c:v>10.022777832970837</c:v>
                </c:pt>
                <c:pt idx="376">
                  <c:v>9.9715842969768484</c:v>
                </c:pt>
                <c:pt idx="377">
                  <c:v>9.9206863599857478</c:v>
                </c:pt>
                <c:pt idx="378">
                  <c:v>9.870080620538177</c:v>
                </c:pt>
                <c:pt idx="379">
                  <c:v>9.8197637343051021</c:v>
                </c:pt>
                <c:pt idx="380">
                  <c:v>9.7697324128532088</c:v>
                </c:pt>
                <c:pt idx="381">
                  <c:v>9.7199834224418762</c:v>
                </c:pt>
                <c:pt idx="382">
                  <c:v>9.6705135828508624</c:v>
                </c:pt>
                <c:pt idx="383">
                  <c:v>9.6213197662378018</c:v>
                </c:pt>
                <c:pt idx="384">
                  <c:v>9.5723988960246853</c:v>
                </c:pt>
                <c:pt idx="385">
                  <c:v>9.5237479458125698</c:v>
                </c:pt>
                <c:pt idx="386">
                  <c:v>9.4753639383236212</c:v>
                </c:pt>
                <c:pt idx="387">
                  <c:v>9.4272439443697902</c:v>
                </c:pt>
                <c:pt idx="388">
                  <c:v>9.3793850818473921</c:v>
                </c:pt>
                <c:pt idx="389">
                  <c:v>9.3317845147567891</c:v>
                </c:pt>
                <c:pt idx="390">
                  <c:v>9.2844394522465752</c:v>
                </c:pt>
                <c:pt idx="391">
                  <c:v>9.237347147681426</c:v>
                </c:pt>
                <c:pt idx="392">
                  <c:v>9.1905048977331525</c:v>
                </c:pt>
                <c:pt idx="393">
                  <c:v>9.143910041494113</c:v>
                </c:pt>
                <c:pt idx="394">
                  <c:v>9.0975599596125196</c:v>
                </c:pt>
                <c:pt idx="395">
                  <c:v>9.0514520734488908</c:v>
                </c:pt>
                <c:pt idx="396">
                  <c:v>9.0055838442532146</c:v>
                </c:pt>
                <c:pt idx="397">
                  <c:v>8.9599527723620724</c:v>
                </c:pt>
                <c:pt idx="398">
                  <c:v>8.9145563964153265</c:v>
                </c:pt>
                <c:pt idx="399">
                  <c:v>8.869392292591753</c:v>
                </c:pt>
                <c:pt idx="400">
                  <c:v>8.824458073863088</c:v>
                </c:pt>
                <c:pt idx="401">
                  <c:v>8.779751389266039</c:v>
                </c:pt>
                <c:pt idx="402">
                  <c:v>8.735269923191689</c:v>
                </c:pt>
                <c:pt idx="403">
                  <c:v>8.6910113946918912</c:v>
                </c:pt>
                <c:pt idx="404">
                  <c:v>8.6469735568021537</c:v>
                </c:pt>
                <c:pt idx="405">
                  <c:v>8.6031541958805491</c:v>
                </c:pt>
                <c:pt idx="406">
                  <c:v>8.5595511309622534</c:v>
                </c:pt>
                <c:pt idx="407">
                  <c:v>8.5161622131292525</c:v>
                </c:pt>
                <c:pt idx="408">
                  <c:v>8.4729853248948359</c:v>
                </c:pt>
                <c:pt idx="409">
                  <c:v>8.4300183796024424</c:v>
                </c:pt>
                <c:pt idx="410">
                  <c:v>8.3872593208385364</c:v>
                </c:pt>
                <c:pt idx="411">
                  <c:v>8.3447061218590193</c:v>
                </c:pt>
                <c:pt idx="412">
                  <c:v>8.3023567850289801</c:v>
                </c:pt>
                <c:pt idx="413">
                  <c:v>8.2602093412752513</c:v>
                </c:pt>
                <c:pt idx="414">
                  <c:v>8.2182618495515918</c:v>
                </c:pt>
                <c:pt idx="415">
                  <c:v>8.1765123963160118</c:v>
                </c:pt>
                <c:pt idx="416">
                  <c:v>8.1349590950200525</c:v>
                </c:pt>
                <c:pt idx="417">
                  <c:v>8.0936000856096086</c:v>
                </c:pt>
                <c:pt idx="418">
                  <c:v>8.0524335340370286</c:v>
                </c:pt>
                <c:pt idx="419">
                  <c:v>8.011457631784225</c:v>
                </c:pt>
                <c:pt idx="420">
                  <c:v>7.9706705953964079</c:v>
                </c:pt>
                <c:pt idx="421">
                  <c:v>7.9300706660263103</c:v>
                </c:pt>
                <c:pt idx="422">
                  <c:v>7.8896561089884951</c:v>
                </c:pt>
                <c:pt idx="423">
                  <c:v>7.8494252133235687</c:v>
                </c:pt>
                <c:pt idx="424">
                  <c:v>7.8093762913720175</c:v>
                </c:pt>
                <c:pt idx="425">
                  <c:v>7.7695076783573915</c:v>
                </c:pt>
                <c:pt idx="426">
                  <c:v>7.7298177319786774</c:v>
                </c:pt>
                <c:pt idx="427">
                  <c:v>7.6903048320115275</c:v>
                </c:pt>
                <c:pt idx="428">
                  <c:v>7.6509673799181508</c:v>
                </c:pt>
                <c:pt idx="429">
                  <c:v>7.6118037984657194</c:v>
                </c:pt>
                <c:pt idx="430">
                  <c:v>7.5728125313529606</c:v>
                </c:pt>
                <c:pt idx="431">
                  <c:v>7.5339920428447922</c:v>
                </c:pt>
                <c:pt idx="432">
                  <c:v>7.4953408174148031</c:v>
                </c:pt>
                <c:pt idx="433">
                  <c:v>7.4568573593953396</c:v>
                </c:pt>
                <c:pt idx="434">
                  <c:v>7.4185401926350627</c:v>
                </c:pt>
                <c:pt idx="435">
                  <c:v>7.3803878601637409</c:v>
                </c:pt>
                <c:pt idx="436">
                  <c:v>7.3423989238641276</c:v>
                </c:pt>
                <c:pt idx="437">
                  <c:v>7.3045719641507194</c:v>
                </c:pt>
                <c:pt idx="438">
                  <c:v>7.2669055796552993</c:v>
                </c:pt>
                <c:pt idx="439">
                  <c:v>7.2293983869189713</c:v>
                </c:pt>
                <c:pt idx="440">
                  <c:v>7.1920490200906464</c:v>
                </c:pt>
                <c:pt idx="441">
                  <c:v>7.1548561306317726</c:v>
                </c:pt>
                <c:pt idx="442">
                  <c:v>7.1178183870271408</c:v>
                </c:pt>
                <c:pt idx="443">
                  <c:v>7.0809344745016531</c:v>
                </c:pt>
                <c:pt idx="444">
                  <c:v>7.0442030947429028</c:v>
                </c:pt>
                <c:pt idx="445">
                  <c:v>7.0076229656293734</c:v>
                </c:pt>
                <c:pt idx="446">
                  <c:v>6.9711928209642346</c:v>
                </c:pt>
                <c:pt idx="447">
                  <c:v>6.934911410214478</c:v>
                </c:pt>
                <c:pt idx="448">
                  <c:v>6.8987774982553196</c:v>
                </c:pt>
                <c:pt idx="449">
                  <c:v>6.8627898651198045</c:v>
                </c:pt>
                <c:pt idx="450">
                  <c:v>6.8269473057533459</c:v>
                </c:pt>
                <c:pt idx="451">
                  <c:v>6.7912486297732322</c:v>
                </c:pt>
                <c:pt idx="452">
                  <c:v>6.755692661232878</c:v>
                </c:pt>
                <c:pt idx="453">
                  <c:v>6.7202782383907733</c:v>
                </c:pt>
                <c:pt idx="454">
                  <c:v>6.6850042134839782</c:v>
                </c:pt>
                <c:pt idx="455">
                  <c:v>6.6498694525060973</c:v>
                </c:pt>
                <c:pt idx="456">
                  <c:v>6.6148728349895789</c:v>
                </c:pt>
                <c:pt idx="457">
                  <c:v>6.5800132537922842</c:v>
                </c:pt>
                <c:pt idx="458">
                  <c:v>6.5452896148882269</c:v>
                </c:pt>
                <c:pt idx="459">
                  <c:v>6.5107008371623234</c:v>
                </c:pt>
                <c:pt idx="460">
                  <c:v>6.4762458522091713</c:v>
                </c:pt>
                <c:pt idx="461">
                  <c:v>6.4419236041356642</c:v>
                </c:pt>
                <c:pt idx="462">
                  <c:v>6.4077330493673887</c:v>
                </c:pt>
                <c:pt idx="463">
                  <c:v>6.3736731564587581</c:v>
                </c:pt>
                <c:pt idx="464">
                  <c:v>6.3397429059067285</c:v>
                </c:pt>
                <c:pt idx="465">
                  <c:v>6.3059412899680662</c:v>
                </c:pt>
                <c:pt idx="466">
                  <c:v>6.2722673124800838</c:v>
                </c:pt>
                <c:pt idx="467">
                  <c:v>6.2387199886847364</c:v>
                </c:pt>
                <c:pt idx="468">
                  <c:v>6.2052983450560273</c:v>
                </c:pt>
                <c:pt idx="469">
                  <c:v>6.17200141913065</c:v>
                </c:pt>
                <c:pt idx="470">
                  <c:v>6.1388282593417784</c:v>
                </c:pt>
                <c:pt idx="471">
                  <c:v>6.1057779248559685</c:v>
                </c:pt>
                <c:pt idx="472">
                  <c:v>6.0728494854130588</c:v>
                </c:pt>
                <c:pt idx="473">
                  <c:v>6.0400420211690307</c:v>
                </c:pt>
                <c:pt idx="474">
                  <c:v>6.0073546225417607</c:v>
                </c:pt>
                <c:pt idx="475">
                  <c:v>5.9747863900596112</c:v>
                </c:pt>
                <c:pt idx="476">
                  <c:v>5.9423364342127734</c:v>
                </c:pt>
                <c:pt idx="477">
                  <c:v>5.9100038753073072</c:v>
                </c:pt>
                <c:pt idx="478">
                  <c:v>5.8777878433218822</c:v>
                </c:pt>
                <c:pt idx="479">
                  <c:v>5.8456874777670134</c:v>
                </c:pt>
                <c:pt idx="480">
                  <c:v>5.813701927546929</c:v>
                </c:pt>
                <c:pt idx="481">
                  <c:v>5.7818303508238671</c:v>
                </c:pt>
                <c:pt idx="482">
                  <c:v>5.7500719148847992</c:v>
                </c:pt>
                <c:pt idx="483">
                  <c:v>5.7184257960105729</c:v>
                </c:pt>
                <c:pt idx="484">
                  <c:v>5.686891179347322</c:v>
                </c:pt>
                <c:pt idx="485">
                  <c:v>5.6554672587801935</c:v>
                </c:pt>
                <c:pt idx="486">
                  <c:v>5.6241532368092848</c:v>
                </c:pt>
                <c:pt idx="487">
                  <c:v>5.5929483244278018</c:v>
                </c:pt>
                <c:pt idx="488">
                  <c:v>5.5618517410022861</c:v>
                </c:pt>
                <c:pt idx="489">
                  <c:v>5.5308627141549902</c:v>
                </c:pt>
                <c:pt idx="490">
                  <c:v>5.4999804796482898</c:v>
                </c:pt>
                <c:pt idx="491">
                  <c:v>5.4692042812710939</c:v>
                </c:pt>
                <c:pt idx="492">
                  <c:v>5.4385333707272139</c:v>
                </c:pt>
                <c:pt idx="493">
                  <c:v>5.4079670075256869</c:v>
                </c:pt>
                <c:pt idx="494">
                  <c:v>5.3775044588729424</c:v>
                </c:pt>
                <c:pt idx="495">
                  <c:v>5.3471449995668641</c:v>
                </c:pt>
                <c:pt idx="496">
                  <c:v>5.316887911892616</c:v>
                </c:pt>
                <c:pt idx="497">
                  <c:v>5.2867324855202664</c:v>
                </c:pt>
                <c:pt idx="498">
                  <c:v>5.2566780174041616</c:v>
                </c:pt>
                <c:pt idx="499">
                  <c:v>5.2267238116839421</c:v>
                </c:pt>
                <c:pt idx="500">
                  <c:v>5.1968691795873214</c:v>
                </c:pt>
                <c:pt idx="501">
                  <c:v>5.1671134393343952</c:v>
                </c:pt>
                <c:pt idx="502">
                  <c:v>5.1374559160436366</c:v>
                </c:pt>
                <c:pt idx="503">
                  <c:v>5.1078959416394127</c:v>
                </c:pt>
                <c:pt idx="504">
                  <c:v>5.0784328547610524</c:v>
                </c:pt>
                <c:pt idx="505">
                  <c:v>5.0490660006734265</c:v>
                </c:pt>
                <c:pt idx="506">
                  <c:v>5.0197947311790037</c:v>
                </c:pt>
                <c:pt idx="507">
                  <c:v>4.9906184045313582</c:v>
                </c:pt>
                <c:pt idx="508">
                  <c:v>4.9615363853500858</c:v>
                </c:pt>
                <c:pt idx="509">
                  <c:v>4.9325480445371248</c:v>
                </c:pt>
                <c:pt idx="510">
                  <c:v>4.9036527591944488</c:v>
                </c:pt>
                <c:pt idx="511">
                  <c:v>4.8748499125430778</c:v>
                </c:pt>
                <c:pt idx="512">
                  <c:v>4.8461388938434355</c:v>
                </c:pt>
                <c:pt idx="513">
                  <c:v>4.8175190983169349</c:v>
                </c:pt>
                <c:pt idx="514">
                  <c:v>4.788989927068914</c:v>
                </c:pt>
                <c:pt idx="515">
                  <c:v>4.7605507870127308</c:v>
                </c:pt>
                <c:pt idx="516">
                  <c:v>4.7322010907951171</c:v>
                </c:pt>
                <c:pt idx="517">
                  <c:v>4.70394025672271</c:v>
                </c:pt>
                <c:pt idx="518">
                  <c:v>4.6757677086897607</c:v>
                </c:pt>
                <c:pt idx="519">
                  <c:v>4.6476828761069813</c:v>
                </c:pt>
                <c:pt idx="520">
                  <c:v>4.6196851938315211</c:v>
                </c:pt>
                <c:pt idx="521">
                  <c:v>4.5917741020980554</c:v>
                </c:pt>
                <c:pt idx="522">
                  <c:v>4.5639490464509436</c:v>
                </c:pt>
                <c:pt idx="523">
                  <c:v>4.5362094776774597</c:v>
                </c:pt>
                <c:pt idx="524">
                  <c:v>4.5085548517420575</c:v>
                </c:pt>
                <c:pt idx="525">
                  <c:v>4.4809846297216831</c:v>
                </c:pt>
                <c:pt idx="526">
                  <c:v>4.4534982777420593</c:v>
                </c:pt>
                <c:pt idx="527">
                  <c:v>4.4260952669149916</c:v>
                </c:pt>
                <c:pt idx="528">
                  <c:v>4.3987750732765916</c:v>
                </c:pt>
                <c:pt idx="529">
                  <c:v>4.3715371777265242</c:v>
                </c:pt>
                <c:pt idx="530">
                  <c:v>4.3443810659681104</c:v>
                </c:pt>
                <c:pt idx="531">
                  <c:v>4.3173062284494108</c:v>
                </c:pt>
                <c:pt idx="532">
                  <c:v>4.2903121603051657</c:v>
                </c:pt>
                <c:pt idx="533">
                  <c:v>4.2633983612996227</c:v>
                </c:pt>
                <c:pt idx="534">
                  <c:v>4.2365643357702689</c:v>
                </c:pt>
                <c:pt idx="535">
                  <c:v>4.2098095925723573</c:v>
                </c:pt>
                <c:pt idx="536">
                  <c:v>4.1831336450243182</c:v>
                </c:pt>
                <c:pt idx="537">
                  <c:v>4.1565360108539586</c:v>
                </c:pt>
                <c:pt idx="538">
                  <c:v>4.1300162121454909</c:v>
                </c:pt>
                <c:pt idx="539">
                  <c:v>4.1035737752873285</c:v>
                </c:pt>
                <c:pt idx="540">
                  <c:v>4.0772082309206885</c:v>
                </c:pt>
                <c:pt idx="541">
                  <c:v>4.0509191138889307</c:v>
                </c:pt>
                <c:pt idx="542">
                  <c:v>4.0247059631876683</c:v>
                </c:pt>
                <c:pt idx="543">
                  <c:v>3.9985683219156036</c:v>
                </c:pt>
                <c:pt idx="544">
                  <c:v>3.9725057372260837</c:v>
                </c:pt>
                <c:pt idx="545">
                  <c:v>3.9465177602793862</c:v>
                </c:pt>
                <c:pt idx="546">
                  <c:v>3.9206039461956794</c:v>
                </c:pt>
                <c:pt idx="547">
                  <c:v>3.8947638540086897</c:v>
                </c:pt>
                <c:pt idx="548">
                  <c:v>3.868997046620037</c:v>
                </c:pt>
                <c:pt idx="549">
                  <c:v>3.8433030907542252</c:v>
                </c:pt>
                <c:pt idx="550">
                  <c:v>3.8176815569142941</c:v>
                </c:pt>
                <c:pt idx="551">
                  <c:v>3.7921320193381018</c:v>
                </c:pt>
                <c:pt idx="552">
                  <c:v>3.766654055955251</c:v>
                </c:pt>
                <c:pt idx="553">
                  <c:v>3.7412472483446284</c:v>
                </c:pt>
                <c:pt idx="554">
                  <c:v>3.7159111816925297</c:v>
                </c:pt>
                <c:pt idx="555">
                  <c:v>3.6906454447514196</c:v>
                </c:pt>
                <c:pt idx="556">
                  <c:v>3.6654496297992614</c:v>
                </c:pt>
                <c:pt idx="557">
                  <c:v>3.6403233325993938</c:v>
                </c:pt>
                <c:pt idx="558">
                  <c:v>3.615266152361051</c:v>
                </c:pt>
                <c:pt idx="559">
                  <c:v>3.5902776917003436</c:v>
                </c:pt>
                <c:pt idx="560">
                  <c:v>3.565357556601886</c:v>
                </c:pt>
                <c:pt idx="561">
                  <c:v>3.5405053563808755</c:v>
                </c:pt>
                <c:pt idx="562">
                  <c:v>3.5157207036457661</c:v>
                </c:pt>
                <c:pt idx="563">
                  <c:v>3.4910032142614273</c:v>
                </c:pt>
                <c:pt idx="564">
                  <c:v>3.4663525073128358</c:v>
                </c:pt>
                <c:pt idx="565">
                  <c:v>3.4417682050692573</c:v>
                </c:pt>
                <c:pt idx="566">
                  <c:v>3.4172499329489159</c:v>
                </c:pt>
                <c:pt idx="567">
                  <c:v>3.392797319484206</c:v>
                </c:pt>
                <c:pt idx="568">
                  <c:v>3.3684099962872911</c:v>
                </c:pt>
                <c:pt idx="569">
                  <c:v>3.3440875980162721</c:v>
                </c:pt>
                <c:pt idx="570">
                  <c:v>3.319829762341739</c:v>
                </c:pt>
                <c:pt idx="571">
                  <c:v>3.2956361299138242</c:v>
                </c:pt>
                <c:pt idx="572">
                  <c:v>3.2715063443297043</c:v>
                </c:pt>
                <c:pt idx="573">
                  <c:v>3.2474400521015294</c:v>
                </c:pt>
                <c:pt idx="574">
                  <c:v>3.2234369026247709</c:v>
                </c:pt>
                <c:pt idx="575">
                  <c:v>3.1994965481470441</c:v>
                </c:pt>
                <c:pt idx="576">
                  <c:v>3.1756186437373017</c:v>
                </c:pt>
                <c:pt idx="577">
                  <c:v>3.1518028472554835</c:v>
                </c:pt>
                <c:pt idx="578">
                  <c:v>3.1280488193225313</c:v>
                </c:pt>
                <c:pt idx="579">
                  <c:v>3.1043562232908406</c:v>
                </c:pt>
                <c:pt idx="580">
                  <c:v>3.0807247252150827</c:v>
                </c:pt>
                <c:pt idx="581">
                  <c:v>3.0571539938234333</c:v>
                </c:pt>
                <c:pt idx="582">
                  <c:v>3.0336437004891708</c:v>
                </c:pt>
                <c:pt idx="583">
                  <c:v>3.0101935192026357</c:v>
                </c:pt>
                <c:pt idx="584">
                  <c:v>2.986803126543605</c:v>
                </c:pt>
                <c:pt idx="585">
                  <c:v>2.9634722016539832</c:v>
                </c:pt>
                <c:pt idx="586">
                  <c:v>2.9402004262108772</c:v>
                </c:pt>
                <c:pt idx="587">
                  <c:v>2.9169874844000128</c:v>
                </c:pt>
                <c:pt idx="588">
                  <c:v>2.8938330628895144</c:v>
                </c:pt>
                <c:pt idx="589">
                  <c:v>2.8707368508039894</c:v>
                </c:pt>
                <c:pt idx="590">
                  <c:v>2.847698539699012</c:v>
                </c:pt>
                <c:pt idx="591">
                  <c:v>2.8247178235358641</c:v>
                </c:pt>
                <c:pt idx="592">
                  <c:v>2.8017943986566625</c:v>
                </c:pt>
                <c:pt idx="593">
                  <c:v>2.7789279637597701</c:v>
                </c:pt>
                <c:pt idx="594">
                  <c:v>2.7561182198755478</c:v>
                </c:pt>
                <c:pt idx="595">
                  <c:v>2.7333648703423901</c:v>
                </c:pt>
                <c:pt idx="596">
                  <c:v>2.7106676207831004</c:v>
                </c:pt>
                <c:pt idx="597">
                  <c:v>2.6880261790815347</c:v>
                </c:pt>
                <c:pt idx="598">
                  <c:v>2.6654402553595742</c:v>
                </c:pt>
                <c:pt idx="599">
                  <c:v>2.6429095619543501</c:v>
                </c:pt>
                <c:pt idx="600">
                  <c:v>2.620433813395814</c:v>
                </c:pt>
                <c:pt idx="601">
                  <c:v>2.5980127263845434</c:v>
                </c:pt>
                <c:pt idx="602">
                  <c:v>2.5756460197698194</c:v>
                </c:pt>
                <c:pt idx="603">
                  <c:v>2.5533334145280473</c:v>
                </c:pt>
                <c:pt idx="604">
                  <c:v>2.5310746337413654</c:v>
                </c:pt>
                <c:pt idx="605">
                  <c:v>2.5088694025765856</c:v>
                </c:pt>
                <c:pt idx="606">
                  <c:v>1.4613604619358309</c:v>
                </c:pt>
                <c:pt idx="607">
                  <c:v>0.51921051566201615</c:v>
                </c:pt>
                <c:pt idx="608">
                  <c:v>-0.33817552853215427</c:v>
                </c:pt>
                <c:pt idx="609">
                  <c:v>-1.1259830858261792</c:v>
                </c:pt>
                <c:pt idx="610">
                  <c:v>-1.8557247999307296</c:v>
                </c:pt>
                <c:pt idx="611">
                  <c:v>-2.5363317050157743</c:v>
                </c:pt>
                <c:pt idx="612">
                  <c:v>-3.1748669128357672</c:v>
                </c:pt>
                <c:pt idx="613">
                  <c:v>-3.7770084679523168</c:v>
                </c:pt>
                <c:pt idx="614">
                  <c:v>-4.3473855789992069</c:v>
                </c:pt>
                <c:pt idx="615">
                  <c:v>-4.8898186403597768</c:v>
                </c:pt>
                <c:pt idx="616">
                  <c:v>-5.4074943256610979</c:v>
                </c:pt>
                <c:pt idx="617">
                  <c:v>-5.9030957742983814</c:v>
                </c:pt>
                <c:pt idx="618">
                  <c:v>-6.0941272528399812</c:v>
                </c:pt>
                <c:pt idx="619">
                  <c:v>-6.2821181686791654</c:v>
                </c:pt>
                <c:pt idx="620">
                  <c:v>-6.4671933469398732</c:v>
                </c:pt>
                <c:pt idx="621">
                  <c:v>-6.6494702254268852</c:v>
                </c:pt>
                <c:pt idx="622">
                  <c:v>-6.8290594073550261</c:v>
                </c:pt>
                <c:pt idx="623">
                  <c:v>-7.0060651634847915</c:v>
                </c:pt>
                <c:pt idx="624">
                  <c:v>-7.1805858891556227</c:v>
                </c:pt>
                <c:pt idx="625">
                  <c:v>-7.3527145210219649</c:v>
                </c:pt>
                <c:pt idx="626">
                  <c:v>-7.5225389177078563</c:v>
                </c:pt>
                <c:pt idx="627">
                  <c:v>-7.6901422080876021</c:v>
                </c:pt>
                <c:pt idx="628">
                  <c:v>-7.8556031104610211</c:v>
                </c:pt>
                <c:pt idx="629">
                  <c:v>-8.0189962255112714</c:v>
                </c:pt>
                <c:pt idx="630">
                  <c:v>-8.180392305602517</c:v>
                </c:pt>
                <c:pt idx="631">
                  <c:v>-8.339858502686937</c:v>
                </c:pt>
                <c:pt idx="632">
                  <c:v>-8.4974585968390315</c:v>
                </c:pt>
                <c:pt idx="633">
                  <c:v>-8.6532532072154584</c:v>
                </c:pt>
                <c:pt idx="634">
                  <c:v>-8.8072999870453543</c:v>
                </c:pt>
                <c:pt idx="635">
                  <c:v>-8.9596538040869547</c:v>
                </c:pt>
                <c:pt idx="636">
                  <c:v>-9.1103669078366973</c:v>
                </c:pt>
                <c:pt idx="637">
                  <c:v>-9.2594890846454003</c:v>
                </c:pt>
                <c:pt idx="638">
                  <c:v>-9.4070678017794478</c:v>
                </c:pt>
                <c:pt idx="639">
                  <c:v>-9.5531483413618297</c:v>
                </c:pt>
                <c:pt idx="640">
                  <c:v>-9.6977739250361186</c:v>
                </c:pt>
                <c:pt idx="641">
                  <c:v>-9.8409858301151782</c:v>
                </c:pt>
                <c:pt idx="642">
                  <c:v>-9.9828234979036541</c:v>
                </c:pt>
                <c:pt idx="643">
                  <c:v>-10.12332463481879</c:v>
                </c:pt>
                <c:pt idx="644">
                  <c:v>-10.262525306876022</c:v>
                </c:pt>
                <c:pt idx="645">
                  <c:v>-10.400460028054365</c:v>
                </c:pt>
                <c:pt idx="646">
                  <c:v>-10.537161843009832</c:v>
                </c:pt>
                <c:pt idx="647">
                  <c:v>-10.672662404563786</c:v>
                </c:pt>
                <c:pt idx="648">
                  <c:v>-10.806992046355521</c:v>
                </c:pt>
                <c:pt idx="649">
                  <c:v>-10.940179851014619</c:v>
                </c:pt>
                <c:pt idx="650">
                  <c:v>-11.072253714178364</c:v>
                </c:pt>
                <c:pt idx="651">
                  <c:v>-11.203240404651925</c:v>
                </c:pt>
                <c:pt idx="652">
                  <c:v>-11.333165620984269</c:v>
                </c:pt>
                <c:pt idx="653">
                  <c:v>-11.462054044710273</c:v>
                </c:pt>
                <c:pt idx="654">
                  <c:v>-11.589929390489242</c:v>
                </c:pt>
                <c:pt idx="655">
                  <c:v>-11.716814453351386</c:v>
                </c:pt>
                <c:pt idx="656">
                  <c:v>-11.842731153247247</c:v>
                </c:pt>
                <c:pt idx="657">
                  <c:v>-11.967700577079652</c:v>
                </c:pt>
                <c:pt idx="658">
                  <c:v>-12.09174301838395</c:v>
                </c:pt>
                <c:pt idx="659">
                  <c:v>-12.214878014809507</c:v>
                </c:pt>
                <c:pt idx="660">
                  <c:v>-12.337124383544072</c:v>
                </c:pt>
                <c:pt idx="661">
                  <c:v>-12.458500254811867</c:v>
                </c:pt>
                <c:pt idx="662">
                  <c:v>-12.579023103566643</c:v>
                </c:pt>
                <c:pt idx="663">
                  <c:v>-12.698709779492162</c:v>
                </c:pt>
                <c:pt idx="664">
                  <c:v>-12.817576535414412</c:v>
                </c:pt>
                <c:pt idx="665">
                  <c:v>-12.935639054222364</c:v>
                </c:pt>
                <c:pt idx="666">
                  <c:v>-13.052912474387362</c:v>
                </c:pt>
                <c:pt idx="667">
                  <c:v>-13.169411414164845</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-210.77602360830878</c:v>
                </c:pt>
                <c:pt idx="1">
                  <c:v>-229.96377546343359</c:v>
                </c:pt>
                <c:pt idx="2">
                  <c:v>-240.71591612835908</c:v>
                </c:pt>
                <c:pt idx="3">
                  <c:v>-247.15279014303195</c:v>
                </c:pt>
                <c:pt idx="4">
                  <c:v>-251.33449697457297</c:v>
                </c:pt>
                <c:pt idx="5">
                  <c:v>-254.23732983950103</c:v>
                </c:pt>
                <c:pt idx="6">
                  <c:v>-256.35737842083665</c:v>
                </c:pt>
                <c:pt idx="7">
                  <c:v>-257.96745018304199</c:v>
                </c:pt>
                <c:pt idx="8">
                  <c:v>-259.2282485273372</c:v>
                </c:pt>
                <c:pt idx="9">
                  <c:v>-260.23999493210914</c:v>
                </c:pt>
                <c:pt idx="10">
                  <c:v>-264.73121540018735</c:v>
                </c:pt>
                <c:pt idx="11">
                  <c:v>-266.08814356169876</c:v>
                </c:pt>
                <c:pt idx="12">
                  <c:v>-266.65007963566808</c:v>
                </c:pt>
                <c:pt idx="13">
                  <c:v>-266.89287921189975</c:v>
                </c:pt>
                <c:pt idx="14">
                  <c:v>-266.97588090010993</c:v>
                </c:pt>
                <c:pt idx="15">
                  <c:v>-266.96750729483256</c:v>
                </c:pt>
                <c:pt idx="16">
                  <c:v>-266.9020063426791</c:v>
                </c:pt>
                <c:pt idx="17">
                  <c:v>-266.79841755604156</c:v>
                </c:pt>
                <c:pt idx="18">
                  <c:v>-266.66817019790005</c:v>
                </c:pt>
                <c:pt idx="19">
                  <c:v>-264.78027071009035</c:v>
                </c:pt>
                <c:pt idx="20">
                  <c:v>-262.57677333431349</c:v>
                </c:pt>
                <c:pt idx="21">
                  <c:v>-260.30022246985232</c:v>
                </c:pt>
                <c:pt idx="22">
                  <c:v>-258.00094691499146</c:v>
                </c:pt>
                <c:pt idx="23">
                  <c:v>-255.69718249374924</c:v>
                </c:pt>
                <c:pt idx="24">
                  <c:v>-253.3979406943962</c:v>
                </c:pt>
                <c:pt idx="25">
                  <c:v>-251.10871775034582</c:v>
                </c:pt>
                <c:pt idx="26">
                  <c:v>-248.83339126336639</c:v>
                </c:pt>
                <c:pt idx="27">
                  <c:v>-246.57497406256249</c:v>
                </c:pt>
                <c:pt idx="28">
                  <c:v>-235.61266455724893</c:v>
                </c:pt>
                <c:pt idx="29">
                  <c:v>-225.33655857586407</c:v>
                </c:pt>
                <c:pt idx="30">
                  <c:v>-215.85597614930742</c:v>
                </c:pt>
                <c:pt idx="31">
                  <c:v>-207.2088048830696</c:v>
                </c:pt>
                <c:pt idx="32">
                  <c:v>-199.38316910329092</c:v>
                </c:pt>
                <c:pt idx="33">
                  <c:v>-192.3359315412994</c:v>
                </c:pt>
                <c:pt idx="34">
                  <c:v>-186.00711970744351</c:v>
                </c:pt>
                <c:pt idx="35">
                  <c:v>-180.32997767161115</c:v>
                </c:pt>
                <c:pt idx="36">
                  <c:v>-175.23732897406938</c:v>
                </c:pt>
                <c:pt idx="37">
                  <c:v>-170.66523923753158</c:v>
                </c:pt>
                <c:pt idx="38">
                  <c:v>-166.5548732876936</c:v>
                </c:pt>
                <c:pt idx="39">
                  <c:v>-162.85322351557332</c:v>
                </c:pt>
                <c:pt idx="40">
                  <c:v>-159.51317467161573</c:v>
                </c:pt>
                <c:pt idx="41">
                  <c:v>-156.49320623873362</c:v>
                </c:pt>
                <c:pt idx="42">
                  <c:v>-153.75691883572625</c:v>
                </c:pt>
                <c:pt idx="43">
                  <c:v>-151.27249547005096</c:v>
                </c:pt>
                <c:pt idx="44">
                  <c:v>-149.01216046064437</c:v>
                </c:pt>
                <c:pt idx="45">
                  <c:v>-146.95166927920596</c:v>
                </c:pt>
                <c:pt idx="46">
                  <c:v>-145.06984484045321</c:v>
                </c:pt>
                <c:pt idx="47">
                  <c:v>-143.34816549424949</c:v>
                </c:pt>
                <c:pt idx="48">
                  <c:v>-141.77040427178119</c:v>
                </c:pt>
                <c:pt idx="49">
                  <c:v>-140.32231599776685</c:v>
                </c:pt>
                <c:pt idx="50">
                  <c:v>-138.99136756757622</c:v>
                </c:pt>
                <c:pt idx="51">
                  <c:v>-137.76650630466276</c:v>
                </c:pt>
                <c:pt idx="52">
                  <c:v>-136.63796143677601</c:v>
                </c:pt>
                <c:pt idx="53">
                  <c:v>-135.59707410666007</c:v>
                </c:pt>
                <c:pt idx="54">
                  <c:v>-134.63615181720283</c:v>
                </c:pt>
                <c:pt idx="55">
                  <c:v>-133.74834371923535</c:v>
                </c:pt>
                <c:pt idx="56">
                  <c:v>-132.92753363798016</c:v>
                </c:pt>
                <c:pt idx="57">
                  <c:v>-132.16824817993506</c:v>
                </c:pt>
                <c:pt idx="58">
                  <c:v>-131.46557765740729</c:v>
                </c:pt>
                <c:pt idx="59">
                  <c:v>-130.8151079119742</c:v>
                </c:pt>
                <c:pt idx="60">
                  <c:v>-130.21286141370837</c:v>
                </c:pt>
                <c:pt idx="61">
                  <c:v>-129.65524626470756</c:v>
                </c:pt>
                <c:pt idx="62">
                  <c:v>-129.13901194858579</c:v>
                </c:pt>
                <c:pt idx="63">
                  <c:v>-128.66121084733908</c:v>
                </c:pt>
                <c:pt idx="64">
                  <c:v>-128.21916469825669</c:v>
                </c:pt>
                <c:pt idx="65">
                  <c:v>-127.81043529066983</c:v>
                </c:pt>
                <c:pt idx="66">
                  <c:v>-127.43279880910347</c:v>
                </c:pt>
                <c:pt idx="67">
                  <c:v>-127.08422331910063</c:v>
                </c:pt>
                <c:pt idx="68">
                  <c:v>-126.76284896738792</c:v>
                </c:pt>
                <c:pt idx="69">
                  <c:v>-126.46697053149256</c:v>
                </c:pt>
                <c:pt idx="70">
                  <c:v>-126.19502200736308</c:v>
                </c:pt>
                <c:pt idx="71">
                  <c:v>-125.94556296863158</c:v>
                </c:pt>
                <c:pt idx="72">
                  <c:v>-125.71726646924915</c:v>
                </c:pt>
                <c:pt idx="73">
                  <c:v>-125.50890829347199</c:v>
                </c:pt>
                <c:pt idx="74">
                  <c:v>-125.31935738451507</c:v>
                </c:pt>
                <c:pt idx="75">
                  <c:v>-125.14756730642108</c:v>
                </c:pt>
                <c:pt idx="76">
                  <c:v>-124.99256861346026</c:v>
                </c:pt>
                <c:pt idx="77">
                  <c:v>-124.85346201824137</c:v>
                </c:pt>
                <c:pt idx="78">
                  <c:v>-124.72941226412146</c:v>
                </c:pt>
                <c:pt idx="79">
                  <c:v>-124.61964261984085</c:v>
                </c:pt>
                <c:pt idx="80">
                  <c:v>-124.52342992489271</c:v>
                </c:pt>
                <c:pt idx="81">
                  <c:v>-124.44010012323773</c:v>
                </c:pt>
                <c:pt idx="82">
                  <c:v>-124.36902423080929</c:v>
                </c:pt>
                <c:pt idx="83">
                  <c:v>-124.30961468901899</c:v>
                </c:pt>
                <c:pt idx="84">
                  <c:v>-124.26132206231908</c:v>
                </c:pt>
                <c:pt idx="85">
                  <c:v>-124.22363204294504</c:v>
                </c:pt>
                <c:pt idx="86">
                  <c:v>-124.19606273035721</c:v>
                </c:pt>
                <c:pt idx="87">
                  <c:v>-124.1781621567234</c:v>
                </c:pt>
                <c:pt idx="88">
                  <c:v>-124.16950603311521</c:v>
                </c:pt>
                <c:pt idx="89">
                  <c:v>-124.16969569399473</c:v>
                </c:pt>
                <c:pt idx="90">
                  <c:v>-124.17835622011049</c:v>
                </c:pt>
                <c:pt idx="91">
                  <c:v>-124.19513472214427</c:v>
                </c:pt>
                <c:pt idx="92">
                  <c:v>-124.21969876940221</c:v>
                </c:pt>
                <c:pt idx="93">
                  <c:v>-124.25173494955716</c:v>
                </c:pt>
                <c:pt idx="94">
                  <c:v>-124.29094754695859</c:v>
                </c:pt>
                <c:pt idx="95">
                  <c:v>-124.3370573283548</c:v>
                </c:pt>
                <c:pt idx="96">
                  <c:v>-124.38980042604678</c:v>
                </c:pt>
                <c:pt idx="97">
                  <c:v>-124.44892730953053</c:v>
                </c:pt>
                <c:pt idx="98">
                  <c:v>-124.51420183760374</c:v>
                </c:pt>
                <c:pt idx="99">
                  <c:v>-124.58540038372672</c:v>
                </c:pt>
                <c:pt idx="100">
                  <c:v>-124.662311028153</c:v>
                </c:pt>
                <c:pt idx="101">
                  <c:v>-124.74473281098614</c:v>
                </c:pt>
                <c:pt idx="102">
                  <c:v>-124.83247504089456</c:v>
                </c:pt>
                <c:pt idx="103">
                  <c:v>-124.92535665472562</c:v>
                </c:pt>
                <c:pt idx="104">
                  <c:v>-125.0232056237177</c:v>
                </c:pt>
                <c:pt idx="105">
                  <c:v>-125.12585840241613</c:v>
                </c:pt>
                <c:pt idx="106">
                  <c:v>-125.23315941676461</c:v>
                </c:pt>
                <c:pt idx="107">
                  <c:v>-125.34496058817101</c:v>
                </c:pt>
                <c:pt idx="108">
                  <c:v>-125.46112089064016</c:v>
                </c:pt>
                <c:pt idx="109">
                  <c:v>-125.58150593833047</c:v>
                </c:pt>
                <c:pt idx="110">
                  <c:v>-125.70598760112816</c:v>
                </c:pt>
                <c:pt idx="111">
                  <c:v>-125.83444364604757</c:v>
                </c:pt>
                <c:pt idx="112">
                  <c:v>-125.96675740245843</c:v>
                </c:pt>
                <c:pt idx="113">
                  <c:v>-126.1028174493148</c:v>
                </c:pt>
                <c:pt idx="114">
                  <c:v>-126.24251732271779</c:v>
                </c:pt>
                <c:pt idx="115">
                  <c:v>-126.38575524228764</c:v>
                </c:pt>
                <c:pt idx="116">
                  <c:v>-126.53243385494707</c:v>
                </c:pt>
                <c:pt idx="117">
                  <c:v>-126.6824599948373</c:v>
                </c:pt>
                <c:pt idx="118">
                  <c:v>-126.83574445819238</c:v>
                </c:pt>
                <c:pt idx="119">
                  <c:v>-126.99220179209426</c:v>
                </c:pt>
                <c:pt idx="120">
                  <c:v>-127.15175009611858</c:v>
                </c:pt>
                <c:pt idx="121">
                  <c:v>-127.31431083596098</c:v>
                </c:pt>
                <c:pt idx="122">
                  <c:v>-127.47980866820566</c:v>
                </c:pt>
                <c:pt idx="123">
                  <c:v>-127.64817127546456</c:v>
                </c:pt>
                <c:pt idx="124">
                  <c:v>-127.81932921117598</c:v>
                </c:pt>
                <c:pt idx="125">
                  <c:v>-127.99321575340599</c:v>
                </c:pt>
                <c:pt idx="126">
                  <c:v>-128.16976676704689</c:v>
                </c:pt>
                <c:pt idx="127">
                  <c:v>-128.34892057385312</c:v>
                </c:pt>
                <c:pt idx="128">
                  <c:v>-128.53061782979631</c:v>
                </c:pt>
                <c:pt idx="129">
                  <c:v>-128.71480140926178</c:v>
                </c:pt>
                <c:pt idx="130">
                  <c:v>-128.90141629564147</c:v>
                </c:pt>
                <c:pt idx="131">
                  <c:v>-129.09040947791399</c:v>
                </c:pt>
                <c:pt idx="132">
                  <c:v>-129.28172985282964</c:v>
                </c:pt>
                <c:pt idx="133">
                  <c:v>-129.47532813234773</c:v>
                </c:pt>
                <c:pt idx="134">
                  <c:v>-129.67115675599743</c:v>
                </c:pt>
                <c:pt idx="135">
                  <c:v>-129.86916980785796</c:v>
                </c:pt>
                <c:pt idx="136">
                  <c:v>-130.06932293787412</c:v>
                </c:pt>
                <c:pt idx="137">
                  <c:v>-130.27157328724383</c:v>
                </c:pt>
                <c:pt idx="138">
                  <c:v>-130.47587941763257</c:v>
                </c:pt>
                <c:pt idx="139">
                  <c:v>-130.68220124398579</c:v>
                </c:pt>
                <c:pt idx="140">
                  <c:v>-130.89049997072664</c:v>
                </c:pt>
                <c:pt idx="141">
                  <c:v>-131.10073803114074</c:v>
                </c:pt>
                <c:pt idx="142">
                  <c:v>-131.31287902976214</c:v>
                </c:pt>
                <c:pt idx="143">
                  <c:v>-131.52688768758873</c:v>
                </c:pt>
                <c:pt idx="144">
                  <c:v>-131.74272978996459</c:v>
                </c:pt>
                <c:pt idx="145">
                  <c:v>-131.96037213697898</c:v>
                </c:pt>
                <c:pt idx="146">
                  <c:v>-132.17978249624153</c:v>
                </c:pt>
                <c:pt idx="147">
                  <c:v>-132.40092955790038</c:v>
                </c:pt>
                <c:pt idx="148">
                  <c:v>-132.62378289178156</c:v>
                </c:pt>
                <c:pt idx="149">
                  <c:v>-132.84831290653273</c:v>
                </c:pt>
                <c:pt idx="150">
                  <c:v>-133.07449081066375</c:v>
                </c:pt>
                <c:pt idx="151">
                  <c:v>-133.30228857538282</c:v>
                </c:pt>
                <c:pt idx="152">
                  <c:v>-133.53167889913243</c:v>
                </c:pt>
                <c:pt idx="153">
                  <c:v>-133.76263517373673</c:v>
                </c:pt>
                <c:pt idx="154">
                  <c:v>-133.99513145207618</c:v>
                </c:pt>
                <c:pt idx="155">
                  <c:v>-134.22914241721116</c:v>
                </c:pt>
                <c:pt idx="156">
                  <c:v>-134.46464335288073</c:v>
                </c:pt>
                <c:pt idx="157">
                  <c:v>-134.70161011530689</c:v>
                </c:pt>
                <c:pt idx="158">
                  <c:v>-134.94001910624013</c:v>
                </c:pt>
                <c:pt idx="159">
                  <c:v>-135.17984724718386</c:v>
                </c:pt>
                <c:pt idx="160">
                  <c:v>-135.42107195474091</c:v>
                </c:pt>
                <c:pt idx="161">
                  <c:v>-135.66367111702755</c:v>
                </c:pt>
                <c:pt idx="162">
                  <c:v>-135.90762307110433</c:v>
                </c:pt>
                <c:pt idx="163">
                  <c:v>-136.15290658137485</c:v>
                </c:pt>
                <c:pt idx="164">
                  <c:v>-136.39950081890845</c:v>
                </c:pt>
                <c:pt idx="165">
                  <c:v>-136.6473853416428</c:v>
                </c:pt>
                <c:pt idx="166">
                  <c:v>-136.89654007542731</c:v>
                </c:pt>
                <c:pt idx="167">
                  <c:v>-137.14694529586848</c:v>
                </c:pt>
                <c:pt idx="168">
                  <c:v>-137.39858161094196</c:v>
                </c:pt>
                <c:pt idx="169">
                  <c:v>-137.65142994433762</c:v>
                </c:pt>
                <c:pt idx="170">
                  <c:v>-137.905471519505</c:v>
                </c:pt>
                <c:pt idx="171">
                  <c:v>-138.16068784436982</c:v>
                </c:pt>
                <c:pt idx="172">
                  <c:v>-138.41706069669283</c:v>
                </c:pt>
                <c:pt idx="173">
                  <c:v>-138.6745721100435</c:v>
                </c:pt>
                <c:pt idx="174">
                  <c:v>-138.93320436036427</c:v>
                </c:pt>
                <c:pt idx="175">
                  <c:v>-139.19293995310034</c:v>
                </c:pt>
                <c:pt idx="176">
                  <c:v>-139.45376161087225</c:v>
                </c:pt>
                <c:pt idx="177">
                  <c:v>-139.71565226167061</c:v>
                </c:pt>
                <c:pt idx="178">
                  <c:v>-139.97859502755131</c:v>
                </c:pt>
                <c:pt idx="179">
                  <c:v>-140.24257321381296</c:v>
                </c:pt>
                <c:pt idx="180">
                  <c:v>-140.50757029863749</c:v>
                </c:pt>
                <c:pt idx="181">
                  <c:v>-140.77356992317692</c:v>
                </c:pt>
                <c:pt idx="182">
                  <c:v>-141.04055588206975</c:v>
                </c:pt>
                <c:pt idx="183">
                  <c:v>-141.30851211437104</c:v>
                </c:pt>
                <c:pt idx="184">
                  <c:v>-141.57742269488182</c:v>
                </c:pt>
                <c:pt idx="185">
                  <c:v>-141.84727182586357</c:v>
                </c:pt>
                <c:pt idx="186">
                  <c:v>-142.11804382912376</c:v>
                </c:pt>
                <c:pt idx="187">
                  <c:v>-142.38972313846057</c:v>
                </c:pt>
                <c:pt idx="188">
                  <c:v>-142.66229429245431</c:v>
                </c:pt>
                <c:pt idx="189">
                  <c:v>-142.93574192759354</c:v>
                </c:pt>
                <c:pt idx="190">
                  <c:v>-143.21005077172572</c:v>
                </c:pt>
                <c:pt idx="191">
                  <c:v>-143.48520563782117</c:v>
                </c:pt>
                <c:pt idx="192">
                  <c:v>-143.76119141804057</c:v>
                </c:pt>
                <c:pt idx="193">
                  <c:v>-144.03799307809663</c:v>
                </c:pt>
                <c:pt idx="194">
                  <c:v>-144.31559565190068</c:v>
                </c:pt>
                <c:pt idx="195">
                  <c:v>-144.59398423648489</c:v>
                </c:pt>
                <c:pt idx="196">
                  <c:v>-144.87314398719298</c:v>
                </c:pt>
                <c:pt idx="197">
                  <c:v>-145.15306011313001</c:v>
                </c:pt>
                <c:pt idx="198">
                  <c:v>-145.43371787286475</c:v>
                </c:pt>
                <c:pt idx="199">
                  <c:v>-145.71510257037642</c:v>
                </c:pt>
                <c:pt idx="200">
                  <c:v>-145.99719955123911</c:v>
                </c:pt>
                <c:pt idx="201">
                  <c:v>-146.27999419903722</c:v>
                </c:pt>
                <c:pt idx="202">
                  <c:v>-146.56347193200469</c:v>
                </c:pt>
                <c:pt idx="203">
                  <c:v>-146.84761819988282</c:v>
                </c:pt>
                <c:pt idx="204">
                  <c:v>-147.13241848098917</c:v>
                </c:pt>
                <c:pt idx="205">
                  <c:v>-147.41785827949315</c:v>
                </c:pt>
                <c:pt idx="206">
                  <c:v>-147.70392312289127</c:v>
                </c:pt>
                <c:pt idx="207">
                  <c:v>-147.99059855967741</c:v>
                </c:pt>
                <c:pt idx="208">
                  <c:v>-148.2778701572027</c:v>
                </c:pt>
                <c:pt idx="209">
                  <c:v>-148.56572349971904</c:v>
                </c:pt>
                <c:pt idx="210">
                  <c:v>-148.85414418660227</c:v>
                </c:pt>
                <c:pt idx="211">
                  <c:v>-149.14311783074973</c:v>
                </c:pt>
                <c:pt idx="212">
                  <c:v>-149.43263005714664</c:v>
                </c:pt>
                <c:pt idx="213">
                  <c:v>-149.72266650159804</c:v>
                </c:pt>
                <c:pt idx="214">
                  <c:v>-150.01321280962071</c:v>
                </c:pt>
                <c:pt idx="215">
                  <c:v>-150.30425463549091</c:v>
                </c:pt>
                <c:pt idx="216">
                  <c:v>-150.5957776414435</c:v>
                </c:pt>
                <c:pt idx="217">
                  <c:v>-150.88776749701879</c:v>
                </c:pt>
                <c:pt idx="218">
                  <c:v>-151.18020987855169</c:v>
                </c:pt>
                <c:pt idx="219">
                  <c:v>-151.47309046880039</c:v>
                </c:pt>
                <c:pt idx="220">
                  <c:v>-151.76639495670958</c:v>
                </c:pt>
                <c:pt idx="221">
                  <c:v>-152.06010903730456</c:v>
                </c:pt>
                <c:pt idx="222">
                  <c:v>-152.35421841171268</c:v>
                </c:pt>
                <c:pt idx="223">
                  <c:v>-152.6487087873073</c:v>
                </c:pt>
                <c:pt idx="224">
                  <c:v>-152.94356587797148</c:v>
                </c:pt>
                <c:pt idx="225">
                  <c:v>-153.23877540447711</c:v>
                </c:pt>
                <c:pt idx="226">
                  <c:v>-156.20711943088969</c:v>
                </c:pt>
                <c:pt idx="227">
                  <c:v>-159.19508261977401</c:v>
                </c:pt>
                <c:pt idx="228">
                  <c:v>-162.18866362701513</c:v>
                </c:pt>
                <c:pt idx="229">
                  <c:v>-165.17423971123998</c:v>
                </c:pt>
                <c:pt idx="230">
                  <c:v>-168.13878043620085</c:v>
                </c:pt>
                <c:pt idx="231">
                  <c:v>-171.07007010515116</c:v>
                </c:pt>
                <c:pt idx="232">
                  <c:v>-173.95691415985004</c:v>
                </c:pt>
                <c:pt idx="233">
                  <c:v>-176.78931040590584</c:v>
                </c:pt>
                <c:pt idx="234">
                  <c:v>-179.55857241386394</c:v>
                </c:pt>
                <c:pt idx="235">
                  <c:v>-182.25739908196098</c:v>
                </c:pt>
                <c:pt idx="236">
                  <c:v>-184.8798903807008</c:v>
                </c:pt>
                <c:pt idx="237">
                  <c:v>-187.42151413657254</c:v>
                </c:pt>
                <c:pt idx="238">
                  <c:v>-189.87903202420364</c:v>
                </c:pt>
                <c:pt idx="239">
                  <c:v>-192.25039467899336</c:v>
                </c:pt>
                <c:pt idx="240">
                  <c:v>-194.53461620206937</c:v>
                </c:pt>
                <c:pt idx="241">
                  <c:v>-196.73163763259279</c:v>
                </c:pt>
                <c:pt idx="242">
                  <c:v>-198.84218758255869</c:v>
                </c:pt>
                <c:pt idx="243">
                  <c:v>-200.8676465141059</c:v>
                </c:pt>
                <c:pt idx="244">
                  <c:v>-202.80991936718556</c:v>
                </c:pt>
                <c:pt idx="245">
                  <c:v>-204.67131960876512</c:v>
                </c:pt>
                <c:pt idx="246">
                  <c:v>-206.45446638440032</c:v>
                </c:pt>
                <c:pt idx="247">
                  <c:v>-208.16219535366554</c:v>
                </c:pt>
                <c:pt idx="248">
                  <c:v>-209.79748298047591</c:v>
                </c:pt>
                <c:pt idx="249">
                  <c:v>-211.36338349719389</c:v>
                </c:pt>
                <c:pt idx="250">
                  <c:v>-212.86297742329504</c:v>
                </c:pt>
                <c:pt idx="251">
                  <c:v>-214.29933034763107</c:v>
                </c:pt>
                <c:pt idx="252">
                  <c:v>-215.67546063340922</c:v>
                </c:pt>
                <c:pt idx="253">
                  <c:v>-216.99431473873662</c:v>
                </c:pt>
                <c:pt idx="254">
                  <c:v>-218.25874893232512</c:v>
                </c:pt>
                <c:pt idx="255">
                  <c:v>-219.47151630045019</c:v>
                </c:pt>
                <c:pt idx="256">
                  <c:v>-220.63525807072372</c:v>
                </c:pt>
                <c:pt idx="257">
                  <c:v>-221.75249840918815</c:v>
                </c:pt>
                <c:pt idx="258">
                  <c:v>-222.82564197232676</c:v>
                </c:pt>
                <c:pt idx="259">
                  <c:v>-223.85697361051211</c:v>
                </c:pt>
                <c:pt idx="260">
                  <c:v>-224.84865972206791</c:v>
                </c:pt>
                <c:pt idx="261">
                  <c:v>-225.80275084684919</c:v>
                </c:pt>
                <c:pt idx="262">
                  <c:v>-226.72118516535255</c:v>
                </c:pt>
                <c:pt idx="263">
                  <c:v>-227.60579263470851</c:v>
                </c:pt>
                <c:pt idx="264">
                  <c:v>-228.45829954763713</c:v>
                </c:pt>
                <c:pt idx="265">
                  <c:v>-229.28033334582975</c:v>
                </c:pt>
                <c:pt idx="266">
                  <c:v>-230.07342755652033</c:v>
                </c:pt>
                <c:pt idx="267">
                  <c:v>-230.83902675142093</c:v>
                </c:pt>
                <c:pt idx="268">
                  <c:v>-231.57849145180688</c:v>
                </c:pt>
                <c:pt idx="269">
                  <c:v>-232.29310292330618</c:v>
                </c:pt>
                <c:pt idx="270">
                  <c:v>-232.98406781971326</c:v>
                </c:pt>
                <c:pt idx="271">
                  <c:v>-233.65252264762637</c:v>
                </c:pt>
                <c:pt idx="272">
                  <c:v>-234.29953803349983</c:v>
                </c:pt>
                <c:pt idx="273">
                  <c:v>-234.92612278232119</c:v>
                </c:pt>
                <c:pt idx="274">
                  <c:v>-235.53322772298225</c:v>
                </c:pt>
                <c:pt idx="275">
                  <c:v>-236.12174933986549</c:v>
                </c:pt>
                <c:pt idx="276">
                  <c:v>-236.69253319349156</c:v>
                </c:pt>
                <c:pt idx="277">
                  <c:v>-237.2463771355086</c:v>
                </c:pt>
                <c:pt idx="278">
                  <c:v>-237.78403432503069</c:v>
                </c:pt>
                <c:pt idx="279">
                  <c:v>-238.30621605451125</c:v>
                </c:pt>
                <c:pt idx="280">
                  <c:v>-238.8135943940826</c:v>
                </c:pt>
                <c:pt idx="281">
                  <c:v>-239.30680466370978</c:v>
                </c:pt>
                <c:pt idx="282">
                  <c:v>-239.78644774267076</c:v>
                </c:pt>
                <c:pt idx="283">
                  <c:v>-240.25309222584735</c:v>
                </c:pt>
                <c:pt idx="284">
                  <c:v>-240.70727643614595</c:v>
                </c:pt>
                <c:pt idx="285">
                  <c:v>-241.14951030209772</c:v>
                </c:pt>
                <c:pt idx="286">
                  <c:v>-241.58027710934999</c:v>
                </c:pt>
                <c:pt idx="287">
                  <c:v>-242.00003513437287</c:v>
                </c:pt>
                <c:pt idx="288">
                  <c:v>-242.40921916829149</c:v>
                </c:pt>
                <c:pt idx="289">
                  <c:v>-242.80824193832458</c:v>
                </c:pt>
                <c:pt idx="290">
                  <c:v>-243.19749543387573</c:v>
                </c:pt>
                <c:pt idx="291">
                  <c:v>-243.57735214389521</c:v>
                </c:pt>
                <c:pt idx="292">
                  <c:v>-243.94816621170997</c:v>
                </c:pt>
                <c:pt idx="293">
                  <c:v>-244.31027451311411</c:v>
                </c:pt>
                <c:pt idx="294">
                  <c:v>-244.66399766312196</c:v>
                </c:pt>
                <c:pt idx="295">
                  <c:v>-245.00964095641706</c:v>
                </c:pt>
                <c:pt idx="296">
                  <c:v>-245.34749524617803</c:v>
                </c:pt>
                <c:pt idx="297">
                  <c:v>-245.67783776563195</c:v>
                </c:pt>
                <c:pt idx="298">
                  <c:v>-246.00093289637539</c:v>
                </c:pt>
                <c:pt idx="299">
                  <c:v>-246.31703288721215</c:v>
                </c:pt>
                <c:pt idx="300">
                  <c:v>-246.62637852698381</c:v>
                </c:pt>
                <c:pt idx="301">
                  <c:v>-246.92919977461759</c:v>
                </c:pt>
                <c:pt idx="302">
                  <c:v>-247.22571634937853</c:v>
                </c:pt>
                <c:pt idx="303">
                  <c:v>-247.51613828409543</c:v>
                </c:pt>
                <c:pt idx="304">
                  <c:v>-247.8006664439248</c:v>
                </c:pt>
                <c:pt idx="305">
                  <c:v>-248.07949301303074</c:v>
                </c:pt>
                <c:pt idx="306">
                  <c:v>-248.35280195138262</c:v>
                </c:pt>
                <c:pt idx="307">
                  <c:v>-248.62076942371084</c:v>
                </c:pt>
                <c:pt idx="308">
                  <c:v>-248.8835642025131</c:v>
                </c:pt>
                <c:pt idx="309">
                  <c:v>-249.14134804686276</c:v>
                </c:pt>
                <c:pt idx="310">
                  <c:v>-249.39427605864535</c:v>
                </c:pt>
                <c:pt idx="311">
                  <c:v>-249.64249701773014</c:v>
                </c:pt>
                <c:pt idx="312">
                  <c:v>-249.88615369747464</c:v>
                </c:pt>
                <c:pt idx="313">
                  <c:v>-250.12538316185862</c:v>
                </c:pt>
                <c:pt idx="314">
                  <c:v>-250.36031704545235</c:v>
                </c:pt>
                <c:pt idx="315">
                  <c:v>-250.59108181733581</c:v>
                </c:pt>
                <c:pt idx="316">
                  <c:v>-250.81779903000756</c:v>
                </c:pt>
                <c:pt idx="317">
                  <c:v>-251.04058555424746</c:v>
                </c:pt>
                <c:pt idx="318">
                  <c:v>-251.25955380082976</c:v>
                </c:pt>
                <c:pt idx="319">
                  <c:v>-251.47481192992018</c:v>
                </c:pt>
                <c:pt idx="320">
                  <c:v>-251.68646404893224</c:v>
                </c:pt>
                <c:pt idx="321">
                  <c:v>-251.89461039956433</c:v>
                </c:pt>
                <c:pt idx="322">
                  <c:v>-252.09934753468991</c:v>
                </c:pt>
                <c:pt idx="323">
                  <c:v>-252.30076848572543</c:v>
                </c:pt>
                <c:pt idx="324">
                  <c:v>-252.49896292105976</c:v>
                </c:pt>
                <c:pt idx="325">
                  <c:v>-252.69401729608865</c:v>
                </c:pt>
                <c:pt idx="326">
                  <c:v>-252.88601499536031</c:v>
                </c:pt>
                <c:pt idx="327">
                  <c:v>-253.07503646730541</c:v>
                </c:pt>
                <c:pt idx="328">
                  <c:v>-253.26115935199329</c:v>
                </c:pt>
                <c:pt idx="329">
                  <c:v>-253.44445860232534</c:v>
                </c:pt>
                <c:pt idx="330">
                  <c:v>-253.62500659905206</c:v>
                </c:pt>
                <c:pt idx="331">
                  <c:v>-253.80287325997239</c:v>
                </c:pt>
                <c:pt idx="332">
                  <c:v>-253.97812614365262</c:v>
                </c:pt>
                <c:pt idx="333">
                  <c:v>-254.15083054797944</c:v>
                </c:pt>
                <c:pt idx="334">
                  <c:v>-254.32104960384169</c:v>
                </c:pt>
                <c:pt idx="335">
                  <c:v>-254.48884436421662</c:v>
                </c:pt>
                <c:pt idx="336">
                  <c:v>-254.65427388891919</c:v>
                </c:pt>
                <c:pt idx="337">
                  <c:v>-254.81739532525654</c:v>
                </c:pt>
                <c:pt idx="338">
                  <c:v>-254.97826398481442</c:v>
                </c:pt>
                <c:pt idx="339">
                  <c:v>-255.13693341658882</c:v>
                </c:pt>
                <c:pt idx="340">
                  <c:v>-255.29345547666222</c:v>
                </c:pt>
                <c:pt idx="341">
                  <c:v>-255.44788039461235</c:v>
                </c:pt>
                <c:pt idx="342">
                  <c:v>-255.60025683682937</c:v>
                </c:pt>
                <c:pt idx="343">
                  <c:v>-255.75063196690706</c:v>
                </c:pt>
                <c:pt idx="344">
                  <c:v>-255.89905150326342</c:v>
                </c:pt>
                <c:pt idx="345">
                  <c:v>-256.04555977413696</c:v>
                </c:pt>
                <c:pt idx="346">
                  <c:v>-256.19019977009657</c:v>
                </c:pt>
                <c:pt idx="347">
                  <c:v>-256.33301319419377</c:v>
                </c:pt>
                <c:pt idx="348">
                  <c:v>-256.47404050987996</c:v>
                </c:pt>
                <c:pt idx="349">
                  <c:v>-256.61332098680276</c:v>
                </c:pt>
                <c:pt idx="350">
                  <c:v>-256.75089274459049</c:v>
                </c:pt>
                <c:pt idx="351">
                  <c:v>-256.88679279472564</c:v>
                </c:pt>
                <c:pt idx="352">
                  <c:v>-257.02105708060441</c:v>
                </c:pt>
                <c:pt idx="353">
                  <c:v>-257.15372051587252</c:v>
                </c:pt>
                <c:pt idx="354">
                  <c:v>-257.28481702112276</c:v>
                </c:pt>
                <c:pt idx="355">
                  <c:v>-257.41437955903592</c:v>
                </c:pt>
                <c:pt idx="356">
                  <c:v>-257.54244016803966</c:v>
                </c:pt>
                <c:pt idx="357">
                  <c:v>-257.66902999455976</c:v>
                </c:pt>
                <c:pt idx="358">
                  <c:v>-257.79417932392943</c:v>
                </c:pt>
                <c:pt idx="359">
                  <c:v>-257.91791761002321</c:v>
                </c:pt>
                <c:pt idx="360">
                  <c:v>-258.04027350367443</c:v>
                </c:pt>
                <c:pt idx="361">
                  <c:v>-258.16127487993589</c:v>
                </c:pt>
                <c:pt idx="362">
                  <c:v>-258.28094886423622</c:v>
                </c:pt>
                <c:pt idx="363">
                  <c:v>-258.39932185748523</c:v>
                </c:pt>
                <c:pt idx="364">
                  <c:v>-258.5164195601763</c:v>
                </c:pt>
                <c:pt idx="365">
                  <c:v>-258.63226699553206</c:v>
                </c:pt>
                <c:pt idx="366">
                  <c:v>-258.74688853173831</c:v>
                </c:pt>
                <c:pt idx="367">
                  <c:v>-258.86030790330585</c:v>
                </c:pt>
                <c:pt idx="368">
                  <c:v>-258.97254823160222</c:v>
                </c:pt>
                <c:pt idx="369">
                  <c:v>-259.0836320445884</c:v>
                </c:pt>
                <c:pt idx="370">
                  <c:v>-259.19358129579786</c:v>
                </c:pt>
                <c:pt idx="371">
                  <c:v>-259.30241738259059</c:v>
                </c:pt>
                <c:pt idx="372">
                  <c:v>-259.41016116371463</c:v>
                </c:pt>
                <c:pt idx="373">
                  <c:v>-259.51683297620519</c:v>
                </c:pt>
                <c:pt idx="374">
                  <c:v>-259.62245265165109</c:v>
                </c:pt>
                <c:pt idx="375">
                  <c:v>-259.72703953185498</c:v>
                </c:pt>
                <c:pt idx="376">
                  <c:v>-259.83061248391402</c:v>
                </c:pt>
                <c:pt idx="377">
                  <c:v>-259.93318991474598</c:v>
                </c:pt>
                <c:pt idx="378">
                  <c:v>-260.03478978508423</c:v>
                </c:pt>
                <c:pt idx="379">
                  <c:v>-260.1354296229639</c:v>
                </c:pt>
                <c:pt idx="380">
                  <c:v>-260.23512653672162</c:v>
                </c:pt>
                <c:pt idx="381">
                  <c:v>-260.33389722752725</c:v>
                </c:pt>
                <c:pt idx="382">
                  <c:v>-260.43175800146992</c:v>
                </c:pt>
                <c:pt idx="383">
                  <c:v>-260.52872478121378</c:v>
                </c:pt>
                <c:pt idx="384">
                  <c:v>-260.6248131172436</c:v>
                </c:pt>
                <c:pt idx="385">
                  <c:v>-260.72003819871583</c:v>
                </c:pt>
                <c:pt idx="386">
                  <c:v>-260.81441486393112</c:v>
                </c:pt>
                <c:pt idx="387">
                  <c:v>-260.90795761044421</c:v>
                </c:pt>
                <c:pt idx="388">
                  <c:v>-261.00068060482533</c:v>
                </c:pt>
                <c:pt idx="389">
                  <c:v>-261.09259769208705</c:v>
                </c:pt>
                <c:pt idx="390">
                  <c:v>-261.18372240479039</c:v>
                </c:pt>
                <c:pt idx="391">
                  <c:v>-261.27406797184187</c:v>
                </c:pt>
                <c:pt idx="392">
                  <c:v>-261.36364732699491</c:v>
                </c:pt>
                <c:pt idx="393">
                  <c:v>-261.45247311706623</c:v>
                </c:pt>
                <c:pt idx="394">
                  <c:v>-261.54055770987856</c:v>
                </c:pt>
                <c:pt idx="395">
                  <c:v>-261.62791320194026</c:v>
                </c:pt>
                <c:pt idx="396">
                  <c:v>-261.71455142587217</c:v>
                </c:pt>
                <c:pt idx="397">
                  <c:v>-261.80048395759138</c:v>
                </c:pt>
                <c:pt idx="398">
                  <c:v>-261.88572212326039</c:v>
                </c:pt>
                <c:pt idx="399">
                  <c:v>-261.9702770060116</c:v>
                </c:pt>
                <c:pt idx="400">
                  <c:v>-262.05415945245511</c:v>
                </c:pt>
                <c:pt idx="401">
                  <c:v>-262.13738007897786</c:v>
                </c:pt>
                <c:pt idx="402">
                  <c:v>-262.21994927784186</c:v>
                </c:pt>
                <c:pt idx="403">
                  <c:v>-262.30187722308932</c:v>
                </c:pt>
                <c:pt idx="404">
                  <c:v>-262.3831738762612</c:v>
                </c:pt>
                <c:pt idx="405">
                  <c:v>-262.46384899193686</c:v>
                </c:pt>
                <c:pt idx="406">
                  <c:v>-262.54391212310043</c:v>
                </c:pt>
                <c:pt idx="407">
                  <c:v>-262.6233726263406</c:v>
                </c:pt>
                <c:pt idx="408">
                  <c:v>-262.70223966689002</c:v>
                </c:pt>
                <c:pt idx="409">
                  <c:v>-262.7805222235101</c:v>
                </c:pt>
                <c:pt idx="410">
                  <c:v>-262.85822909322565</c:v>
                </c:pt>
                <c:pt idx="411">
                  <c:v>-262.93536889591667</c:v>
                </c:pt>
                <c:pt idx="412">
                  <c:v>-263.01195007877038</c:v>
                </c:pt>
                <c:pt idx="413">
                  <c:v>-263.0879809205997</c:v>
                </c:pt>
                <c:pt idx="414">
                  <c:v>-263.16346953603227</c:v>
                </c:pt>
                <c:pt idx="415">
                  <c:v>-263.23842387957473</c:v>
                </c:pt>
                <c:pt idx="416">
                  <c:v>-263.31285174955627</c:v>
                </c:pt>
                <c:pt idx="417">
                  <c:v>-263.38676079195625</c:v>
                </c:pt>
                <c:pt idx="418">
                  <c:v>-263.46015850411914</c:v>
                </c:pt>
                <c:pt idx="419">
                  <c:v>-263.53305223836111</c:v>
                </c:pt>
                <c:pt idx="420">
                  <c:v>-263.60544920547187</c:v>
                </c:pt>
                <c:pt idx="421">
                  <c:v>-263.67735647811503</c:v>
                </c:pt>
                <c:pt idx="422">
                  <c:v>-263.74878099413053</c:v>
                </c:pt>
                <c:pt idx="423">
                  <c:v>-263.81972955974311</c:v>
                </c:pt>
                <c:pt idx="424">
                  <c:v>-263.89020885267848</c:v>
                </c:pt>
                <c:pt idx="425">
                  <c:v>-263.96022542519165</c:v>
                </c:pt>
                <c:pt idx="426">
                  <c:v>-264.02978570700952</c:v>
                </c:pt>
                <c:pt idx="427">
                  <c:v>-264.09889600819105</c:v>
                </c:pt>
                <c:pt idx="428">
                  <c:v>-264.16756252190709</c:v>
                </c:pt>
                <c:pt idx="429">
                  <c:v>-264.23579132714303</c:v>
                </c:pt>
                <c:pt idx="430">
                  <c:v>-264.30358839132685</c:v>
                </c:pt>
                <c:pt idx="431">
                  <c:v>-264.37095957288398</c:v>
                </c:pt>
                <c:pt idx="432">
                  <c:v>-264.43791062372304</c:v>
                </c:pt>
                <c:pt idx="433">
                  <c:v>-264.50444719165256</c:v>
                </c:pt>
                <c:pt idx="434">
                  <c:v>-264.57057482273319</c:v>
                </c:pt>
                <c:pt idx="435">
                  <c:v>-264.63629896356497</c:v>
                </c:pt>
                <c:pt idx="436">
                  <c:v>-264.70162496351418</c:v>
                </c:pt>
                <c:pt idx="437">
                  <c:v>-264.76655807687945</c:v>
                </c:pt>
                <c:pt idx="438">
                  <c:v>-264.83110346500081</c:v>
                </c:pt>
                <c:pt idx="439">
                  <c:v>-264.89526619831213</c:v>
                </c:pt>
                <c:pt idx="440">
                  <c:v>-264.95905125833957</c:v>
                </c:pt>
                <c:pt idx="441">
                  <c:v>-265.02246353964739</c:v>
                </c:pt>
                <c:pt idx="442">
                  <c:v>-265.08550785173242</c:v>
                </c:pt>
                <c:pt idx="443">
                  <c:v>-265.14818892086942</c:v>
                </c:pt>
                <c:pt idx="444">
                  <c:v>-265.21051139190831</c:v>
                </c:pt>
                <c:pt idx="445">
                  <c:v>-265.27247983002474</c:v>
                </c:pt>
                <c:pt idx="446">
                  <c:v>-265.33409872242601</c:v>
                </c:pt>
                <c:pt idx="447">
                  <c:v>-265.39537248001267</c:v>
                </c:pt>
                <c:pt idx="448">
                  <c:v>-265.45630543899802</c:v>
                </c:pt>
                <c:pt idx="449">
                  <c:v>-265.51690186248629</c:v>
                </c:pt>
                <c:pt idx="450">
                  <c:v>-265.57716594201116</c:v>
                </c:pt>
                <c:pt idx="451">
                  <c:v>-265.63710179903455</c:v>
                </c:pt>
                <c:pt idx="452">
                  <c:v>-265.69671348640924</c:v>
                </c:pt>
                <c:pt idx="453">
                  <c:v>-265.7560049898035</c:v>
                </c:pt>
                <c:pt idx="454">
                  <c:v>-265.81498022909113</c:v>
                </c:pt>
                <c:pt idx="455">
                  <c:v>-265.87364305970692</c:v>
                </c:pt>
                <c:pt idx="456">
                  <c:v>-265.93199727396808</c:v>
                </c:pt>
                <c:pt idx="457">
                  <c:v>-265.99004660236392</c:v>
                </c:pt>
                <c:pt idx="458">
                  <c:v>-266.04779471481351</c:v>
                </c:pt>
                <c:pt idx="459">
                  <c:v>-266.10524522189274</c:v>
                </c:pt>
                <c:pt idx="460">
                  <c:v>-266.16240167603183</c:v>
                </c:pt>
                <c:pt idx="461">
                  <c:v>-266.21926757268341</c:v>
                </c:pt>
                <c:pt idx="462">
                  <c:v>-266.27584635146292</c:v>
                </c:pt>
                <c:pt idx="463">
                  <c:v>-266.33214139726141</c:v>
                </c:pt>
                <c:pt idx="464">
                  <c:v>-266.38815604133185</c:v>
                </c:pt>
                <c:pt idx="465">
                  <c:v>-266.44389356234944</c:v>
                </c:pt>
                <c:pt idx="466">
                  <c:v>-266.49935718744706</c:v>
                </c:pt>
                <c:pt idx="467">
                  <c:v>-266.55455009322611</c:v>
                </c:pt>
                <c:pt idx="468">
                  <c:v>-266.60947540674346</c:v>
                </c:pt>
                <c:pt idx="469">
                  <c:v>-266.66413620647552</c:v>
                </c:pt>
                <c:pt idx="470">
                  <c:v>-266.71853552326002</c:v>
                </c:pt>
                <c:pt idx="471">
                  <c:v>-266.77267634121495</c:v>
                </c:pt>
                <c:pt idx="472">
                  <c:v>-266.82656159863762</c:v>
                </c:pt>
                <c:pt idx="473">
                  <c:v>-266.88019418888189</c:v>
                </c:pt>
                <c:pt idx="474">
                  <c:v>-266.93357696121586</c:v>
                </c:pt>
                <c:pt idx="475">
                  <c:v>-266.98671272165944</c:v>
                </c:pt>
                <c:pt idx="476">
                  <c:v>-267.03960423380352</c:v>
                </c:pt>
                <c:pt idx="477">
                  <c:v>-267.09225421960991</c:v>
                </c:pt>
                <c:pt idx="478">
                  <c:v>-267.14466536019364</c:v>
                </c:pt>
                <c:pt idx="479">
                  <c:v>-267.19684029658714</c:v>
                </c:pt>
                <c:pt idx="480">
                  <c:v>-267.248781630488</c:v>
                </c:pt>
                <c:pt idx="481">
                  <c:v>-267.30049192498922</c:v>
                </c:pt>
                <c:pt idx="482">
                  <c:v>-267.35197370529386</c:v>
                </c:pt>
                <c:pt idx="483">
                  <c:v>-267.40322945941341</c:v>
                </c:pt>
                <c:pt idx="484">
                  <c:v>-267.45426163885088</c:v>
                </c:pt>
                <c:pt idx="485">
                  <c:v>-267.50507265926899</c:v>
                </c:pt>
                <c:pt idx="486">
                  <c:v>-267.55566490114325</c:v>
                </c:pt>
                <c:pt idx="487">
                  <c:v>-267.60604071040132</c:v>
                </c:pt>
                <c:pt idx="488">
                  <c:v>-267.65620239904831</c:v>
                </c:pt>
                <c:pt idx="489">
                  <c:v>-267.70615224577796</c:v>
                </c:pt>
                <c:pt idx="490">
                  <c:v>-267.75589249657151</c:v>
                </c:pt>
                <c:pt idx="491">
                  <c:v>-267.80542536528287</c:v>
                </c:pt>
                <c:pt idx="492">
                  <c:v>-267.85475303421191</c:v>
                </c:pt>
                <c:pt idx="493">
                  <c:v>-267.90387765466494</c:v>
                </c:pt>
                <c:pt idx="494">
                  <c:v>-267.9528013475034</c:v>
                </c:pt>
                <c:pt idx="495">
                  <c:v>-268.00152620368112</c:v>
                </c:pt>
                <c:pt idx="496">
                  <c:v>-268.05005428477028</c:v>
                </c:pt>
                <c:pt idx="497">
                  <c:v>-268.09838762347545</c:v>
                </c:pt>
                <c:pt idx="498">
                  <c:v>-268.14652822413825</c:v>
                </c:pt>
                <c:pt idx="499">
                  <c:v>-268.19447806322989</c:v>
                </c:pt>
                <c:pt idx="500">
                  <c:v>-268.24223908983481</c:v>
                </c:pt>
                <c:pt idx="501">
                  <c:v>-268.28981322612344</c:v>
                </c:pt>
                <c:pt idx="502">
                  <c:v>-268.33720236781539</c:v>
                </c:pt>
                <c:pt idx="503">
                  <c:v>-268.38440838463299</c:v>
                </c:pt>
                <c:pt idx="504">
                  <c:v>-268.43143312074591</c:v>
                </c:pt>
                <c:pt idx="505">
                  <c:v>-268.47827839520608</c:v>
                </c:pt>
                <c:pt idx="506">
                  <c:v>-268.52494600237418</c:v>
                </c:pt>
                <c:pt idx="507">
                  <c:v>-268.57143771233723</c:v>
                </c:pt>
                <c:pt idx="508">
                  <c:v>-268.61775527131789</c:v>
                </c:pt>
                <c:pt idx="509">
                  <c:v>-268.66390040207506</c:v>
                </c:pt>
                <c:pt idx="510">
                  <c:v>-268.7098748042971</c:v>
                </c:pt>
                <c:pt idx="511">
                  <c:v>-268.75568015498652</c:v>
                </c:pt>
                <c:pt idx="512">
                  <c:v>-268.80131810883751</c:v>
                </c:pt>
                <c:pt idx="513">
                  <c:v>-268.8467902986053</c:v>
                </c:pt>
                <c:pt idx="514">
                  <c:v>-268.89209833546869</c:v>
                </c:pt>
                <c:pt idx="515">
                  <c:v>-268.93724380938551</c:v>
                </c:pt>
                <c:pt idx="516">
                  <c:v>-268.98222828944046</c:v>
                </c:pt>
                <c:pt idx="517">
                  <c:v>-269.02705332418668</c:v>
                </c:pt>
                <c:pt idx="518">
                  <c:v>-269.07172044198035</c:v>
                </c:pt>
                <c:pt idx="519">
                  <c:v>-269.11623115130874</c:v>
                </c:pt>
                <c:pt idx="520">
                  <c:v>-269.16058694111194</c:v>
                </c:pt>
                <c:pt idx="521">
                  <c:v>-269.20478928109856</c:v>
                </c:pt>
                <c:pt idx="522">
                  <c:v>-269.24883962205479</c:v>
                </c:pt>
                <c:pt idx="523">
                  <c:v>-269.29273939614814</c:v>
                </c:pt>
                <c:pt idx="524">
                  <c:v>-269.33649001722449</c:v>
                </c:pt>
                <c:pt idx="525">
                  <c:v>-269.38009288110072</c:v>
                </c:pt>
                <c:pt idx="526">
                  <c:v>-269.42354936585036</c:v>
                </c:pt>
                <c:pt idx="527">
                  <c:v>-269.46686083208476</c:v>
                </c:pt>
                <c:pt idx="528">
                  <c:v>-269.51002862322855</c:v>
                </c:pt>
                <c:pt idx="529">
                  <c:v>-269.55305406578987</c:v>
                </c:pt>
                <c:pt idx="530">
                  <c:v>-269.59593846962571</c:v>
                </c:pt>
                <c:pt idx="531">
                  <c:v>-269.63868312820205</c:v>
                </c:pt>
                <c:pt idx="532">
                  <c:v>-269.68128931884928</c:v>
                </c:pt>
                <c:pt idx="533">
                  <c:v>-269.72375830301274</c:v>
                </c:pt>
                <c:pt idx="534">
                  <c:v>-269.76609132649855</c:v>
                </c:pt>
                <c:pt idx="535">
                  <c:v>-269.80828961971525</c:v>
                </c:pt>
                <c:pt idx="536">
                  <c:v>-269.85035439791034</c:v>
                </c:pt>
                <c:pt idx="537">
                  <c:v>-269.89228686140302</c:v>
                </c:pt>
                <c:pt idx="538">
                  <c:v>-269.93408819581231</c:v>
                </c:pt>
                <c:pt idx="539">
                  <c:v>-269.97575957228128</c:v>
                </c:pt>
                <c:pt idx="540">
                  <c:v>-270.0173021476968</c:v>
                </c:pt>
                <c:pt idx="541">
                  <c:v>-270.05871706490581</c:v>
                </c:pt>
                <c:pt idx="542">
                  <c:v>-270.10000545292689</c:v>
                </c:pt>
                <c:pt idx="543">
                  <c:v>-270.14116842715902</c:v>
                </c:pt>
                <c:pt idx="544">
                  <c:v>-270.18220708958552</c:v>
                </c:pt>
                <c:pt idx="545">
                  <c:v>-270.22312252897507</c:v>
                </c:pt>
                <c:pt idx="546">
                  <c:v>-270.26391582107885</c:v>
                </c:pt>
                <c:pt idx="547">
                  <c:v>-270.3045880288243</c:v>
                </c:pt>
                <c:pt idx="548">
                  <c:v>-270.34514020250492</c:v>
                </c:pt>
                <c:pt idx="549">
                  <c:v>-270.38557337996752</c:v>
                </c:pt>
                <c:pt idx="550">
                  <c:v>-270.42588858679534</c:v>
                </c:pt>
                <c:pt idx="551">
                  <c:v>-270.4660868364885</c:v>
                </c:pt>
                <c:pt idx="552">
                  <c:v>-270.50616913064107</c:v>
                </c:pt>
                <c:pt idx="553">
                  <c:v>-270.54613645911508</c:v>
                </c:pt>
                <c:pt idx="554">
                  <c:v>-270.58598980021117</c:v>
                </c:pt>
                <c:pt idx="555">
                  <c:v>-270.62573012083675</c:v>
                </c:pt>
                <c:pt idx="556">
                  <c:v>-270.66535837667101</c:v>
                </c:pt>
                <c:pt idx="557">
                  <c:v>-270.70487551232702</c:v>
                </c:pt>
                <c:pt idx="558">
                  <c:v>-270.74428246151092</c:v>
                </c:pt>
                <c:pt idx="559">
                  <c:v>-270.78358014717878</c:v>
                </c:pt>
                <c:pt idx="560">
                  <c:v>-270.82276948169033</c:v>
                </c:pt>
                <c:pt idx="561">
                  <c:v>-270.86185136696008</c:v>
                </c:pt>
                <c:pt idx="562">
                  <c:v>-270.90082669460628</c:v>
                </c:pt>
                <c:pt idx="563">
                  <c:v>-270.93969634609692</c:v>
                </c:pt>
                <c:pt idx="564">
                  <c:v>-270.97846119289312</c:v>
                </c:pt>
                <c:pt idx="565">
                  <c:v>-271.01712209659081</c:v>
                </c:pt>
                <c:pt idx="566">
                  <c:v>-271.05567990905905</c:v>
                </c:pt>
                <c:pt idx="567">
                  <c:v>-271.09413547257702</c:v>
                </c:pt>
                <c:pt idx="568">
                  <c:v>-271.13248961996771</c:v>
                </c:pt>
                <c:pt idx="569">
                  <c:v>-271.17074317473009</c:v>
                </c:pt>
                <c:pt idx="570">
                  <c:v>-271.20889695116887</c:v>
                </c:pt>
                <c:pt idx="571">
                  <c:v>-271.24695175452194</c:v>
                </c:pt>
                <c:pt idx="572">
                  <c:v>-271.28490838108587</c:v>
                </c:pt>
                <c:pt idx="573">
                  <c:v>-271.32276761833924</c:v>
                </c:pt>
                <c:pt idx="574">
                  <c:v>-271.36053024506401</c:v>
                </c:pt>
                <c:pt idx="575">
                  <c:v>-271.3981970314648</c:v>
                </c:pt>
                <c:pt idx="576">
                  <c:v>-271.43576873928623</c:v>
                </c:pt>
                <c:pt idx="577">
                  <c:v>-271.47324612192836</c:v>
                </c:pt>
                <c:pt idx="578">
                  <c:v>-271.51062992456019</c:v>
                </c:pt>
                <c:pt idx="579">
                  <c:v>-271.54792088423153</c:v>
                </c:pt>
                <c:pt idx="580">
                  <c:v>-271.58511972998264</c:v>
                </c:pt>
                <c:pt idx="581">
                  <c:v>-271.62222718295243</c:v>
                </c:pt>
                <c:pt idx="582">
                  <c:v>-271.65924395648483</c:v>
                </c:pt>
                <c:pt idx="583">
                  <c:v>-271.69617075623347</c:v>
                </c:pt>
                <c:pt idx="584">
                  <c:v>-271.73300828026436</c:v>
                </c:pt>
                <c:pt idx="585">
                  <c:v>-271.76975721915755</c:v>
                </c:pt>
                <c:pt idx="586">
                  <c:v>-271.80641825610655</c:v>
                </c:pt>
                <c:pt idx="587">
                  <c:v>-271.84299206701644</c:v>
                </c:pt>
                <c:pt idx="588">
                  <c:v>-271.87947932060052</c:v>
                </c:pt>
                <c:pt idx="589">
                  <c:v>-271.91588067847522</c:v>
                </c:pt>
                <c:pt idx="590">
                  <c:v>-271.95219679525349</c:v>
                </c:pt>
                <c:pt idx="591">
                  <c:v>-271.98842831863703</c:v>
                </c:pt>
                <c:pt idx="592">
                  <c:v>-272.02457588950665</c:v>
                </c:pt>
                <c:pt idx="593">
                  <c:v>-272.06064014201149</c:v>
                </c:pt>
                <c:pt idx="594">
                  <c:v>-272.09662170365687</c:v>
                </c:pt>
                <c:pt idx="595">
                  <c:v>-272.13252119539032</c:v>
                </c:pt>
                <c:pt idx="596">
                  <c:v>-272.16833923168713</c:v>
                </c:pt>
                <c:pt idx="597">
                  <c:v>-272.20407642063361</c:v>
                </c:pt>
                <c:pt idx="598">
                  <c:v>-272.23973336400962</c:v>
                </c:pt>
                <c:pt idx="599">
                  <c:v>-272.27531065736986</c:v>
                </c:pt>
                <c:pt idx="600">
                  <c:v>-272.3108088901235</c:v>
                </c:pt>
                <c:pt idx="601">
                  <c:v>-272.34622864561317</c:v>
                </c:pt>
                <c:pt idx="602">
                  <c:v>-272.38157050119207</c:v>
                </c:pt>
                <c:pt idx="603">
                  <c:v>-272.4168350283004</c:v>
                </c:pt>
                <c:pt idx="604">
                  <c:v>-272.45202279254045</c:v>
                </c:pt>
                <c:pt idx="605">
                  <c:v>-272.48713435375055</c:v>
                </c:pt>
                <c:pt idx="606">
                  <c:v>-274.15644308795311</c:v>
                </c:pt>
                <c:pt idx="607">
                  <c:v>-275.68946224476576</c:v>
                </c:pt>
                <c:pt idx="608">
                  <c:v>-277.12135979910738</c:v>
                </c:pt>
                <c:pt idx="609">
                  <c:v>-278.47534035161118</c:v>
                </c:pt>
                <c:pt idx="610">
                  <c:v>-279.76728596865331</c:v>
                </c:pt>
                <c:pt idx="611">
                  <c:v>-281.00839561276615</c:v>
                </c:pt>
                <c:pt idx="612">
                  <c:v>-282.20676322347617</c:v>
                </c:pt>
                <c:pt idx="613">
                  <c:v>-283.36836135002181</c:v>
                </c:pt>
                <c:pt idx="614">
                  <c:v>-284.49767624603072</c:v>
                </c:pt>
                <c:pt idx="615">
                  <c:v>-285.59813048852089</c:v>
                </c:pt>
                <c:pt idx="616">
                  <c:v>-286.67237163940638</c:v>
                </c:pt>
                <c:pt idx="617">
                  <c:v>-287.72247393856793</c:v>
                </c:pt>
                <c:pt idx="618">
                  <c:v>-288.16964810645936</c:v>
                </c:pt>
                <c:pt idx="619">
                  <c:v>-288.61230642550606</c:v>
                </c:pt>
                <c:pt idx="620">
                  <c:v>-289.05059257913524</c:v>
                </c:pt>
                <c:pt idx="621">
                  <c:v>-289.48463884147145</c:v>
                </c:pt>
                <c:pt idx="622">
                  <c:v>-289.91456717697116</c:v>
                </c:pt>
                <c:pt idx="623">
                  <c:v>-290.3404902215936</c:v>
                </c:pt>
                <c:pt idx="624">
                  <c:v>-290.76251215996803</c:v>
                </c:pt>
                <c:pt idx="625">
                  <c:v>-291.18072951103511</c:v>
                </c:pt>
                <c:pt idx="626">
                  <c:v>-291.59523183295357</c:v>
                </c:pt>
                <c:pt idx="627">
                  <c:v>-292.00610235663061</c:v>
                </c:pt>
                <c:pt idx="628">
                  <c:v>-292.41341855601542</c:v>
                </c:pt>
                <c:pt idx="629">
                  <c:v>-292.81725266224782</c:v>
                </c:pt>
                <c:pt idx="630">
                  <c:v>-293.21767212785949</c:v>
                </c:pt>
                <c:pt idx="631">
                  <c:v>-293.61474004645447</c:v>
                </c:pt>
                <c:pt idx="632">
                  <c:v>-294.00851553263215</c:v>
                </c:pt>
                <c:pt idx="633">
                  <c:v>-294.39905406634182</c:v>
                </c:pt>
                <c:pt idx="634">
                  <c:v>-294.78640780536102</c:v>
                </c:pt>
                <c:pt idx="635">
                  <c:v>-295.17062586915949</c:v>
                </c:pt>
                <c:pt idx="636">
                  <c:v>-295.55175459703435</c:v>
                </c:pt>
                <c:pt idx="637">
                  <c:v>-295.92983778307553</c:v>
                </c:pt>
                <c:pt idx="638">
                  <c:v>-296.30491689023455</c:v>
                </c:pt>
                <c:pt idx="639">
                  <c:v>-296.67703124552031</c:v>
                </c:pt>
                <c:pt idx="640">
                  <c:v>-297.04621821812441</c:v>
                </c:pt>
                <c:pt idx="641">
                  <c:v>-297.41251338208758</c:v>
                </c:pt>
                <c:pt idx="642">
                  <c:v>-297.77595066494803</c:v>
                </c:pt>
                <c:pt idx="643">
                  <c:v>-298.13656248366158</c:v>
                </c:pt>
                <c:pt idx="644">
                  <c:v>-298.4943798689539</c:v>
                </c:pt>
                <c:pt idx="645">
                  <c:v>-298.84943257914472</c:v>
                </c:pt>
                <c:pt idx="646">
                  <c:v>-299.20174920438279</c:v>
                </c:pt>
                <c:pt idx="647">
                  <c:v>-299.55135726213473</c:v>
                </c:pt>
                <c:pt idx="648">
                  <c:v>-299.89828328469258</c:v>
                </c:pt>
                <c:pt idx="649">
                  <c:v>-300.24255289938873</c:v>
                </c:pt>
                <c:pt idx="650">
                  <c:v>-300.58419090214193</c:v>
                </c:pt>
                <c:pt idx="651">
                  <c:v>-300.92322132490148</c:v>
                </c:pt>
                <c:pt idx="652">
                  <c:v>-301.25966749750154</c:v>
                </c:pt>
                <c:pt idx="653">
                  <c:v>-301.5935521043935</c:v>
                </c:pt>
                <c:pt idx="654">
                  <c:v>-301.92489723667967</c:v>
                </c:pt>
                <c:pt idx="655">
                  <c:v>-302.25372443983525</c:v>
                </c:pt>
                <c:pt idx="656">
                  <c:v>-302.58005475747098</c:v>
                </c:pt>
                <c:pt idx="657">
                  <c:v>-302.90390877145813</c:v>
                </c:pt>
                <c:pt idx="658">
                  <c:v>-303.22530663870913</c:v>
                </c:pt>
                <c:pt idx="659">
                  <c:v>-303.54426812488305</c:v>
                </c:pt>
                <c:pt idx="660">
                  <c:v>-303.86081263526182</c:v>
                </c:pt>
                <c:pt idx="661">
                  <c:v>-304.1749592430225</c:v>
                </c:pt>
                <c:pt idx="662">
                  <c:v>-304.4867267151119</c:v>
                </c:pt>
                <c:pt idx="663">
                  <c:v>-304.79613353591384</c:v>
                </c:pt>
                <c:pt idx="664">
                  <c:v>-305.10319792888265</c:v>
                </c:pt>
                <c:pt idx="665">
                  <c:v>-305.40793787630372</c:v>
                </c:pt>
                <c:pt idx="666">
                  <c:v>-305.71037113732751</c:v>
                </c:pt>
                <c:pt idx="667">
                  <c:v>-306.0105152644137</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23.319811091010546</c:v>
                </c:pt>
                <c:pt idx="1">
                  <c:v>23.319812285093995</c:v>
                </c:pt>
                <c:pt idx="2">
                  <c:v>23.319814275233391</c:v>
                </c:pt>
                <c:pt idx="3">
                  <c:v>23.319817061429177</c:v>
                </c:pt>
                <c:pt idx="4">
                  <c:v>23.319820643681993</c:v>
                </c:pt>
                <c:pt idx="5">
                  <c:v>23.319825021992663</c:v>
                </c:pt>
                <c:pt idx="6">
                  <c:v>23.319830196362183</c:v>
                </c:pt>
                <c:pt idx="7">
                  <c:v>23.319836166791738</c:v>
                </c:pt>
                <c:pt idx="8">
                  <c:v>23.31984293328269</c:v>
                </c:pt>
                <c:pt idx="9">
                  <c:v>23.319850495836597</c:v>
                </c:pt>
                <c:pt idx="10">
                  <c:v>23.319969905308568</c:v>
                </c:pt>
                <c:pt idx="11">
                  <c:v>23.320168924130066</c:v>
                </c:pt>
                <c:pt idx="12">
                  <c:v>23.320447556853594</c:v>
                </c:pt>
                <c:pt idx="13">
                  <c:v>23.320805809852999</c:v>
                </c:pt>
                <c:pt idx="14">
                  <c:v>23.321243691323822</c:v>
                </c:pt>
                <c:pt idx="15">
                  <c:v>23.321761211283764</c:v>
                </c:pt>
                <c:pt idx="16">
                  <c:v>23.322358381573189</c:v>
                </c:pt>
                <c:pt idx="17">
                  <c:v>23.323035215855825</c:v>
                </c:pt>
                <c:pt idx="18">
                  <c:v>23.323791729619462</c:v>
                </c:pt>
                <c:pt idx="19">
                  <c:v>23.335743952238342</c:v>
                </c:pt>
                <c:pt idx="20">
                  <c:v>23.355694748704906</c:v>
                </c:pt>
                <c:pt idx="21">
                  <c:v>23.383689931285801</c:v>
                </c:pt>
                <c:pt idx="22">
                  <c:v>23.419793985442997</c:v>
                </c:pt>
                <c:pt idx="23">
                  <c:v>23.464090418128873</c:v>
                </c:pt>
                <c:pt idx="24">
                  <c:v>23.516682205241498</c:v>
                </c:pt>
                <c:pt idx="25">
                  <c:v>23.577692337301816</c:v>
                </c:pt>
                <c:pt idx="26">
                  <c:v>23.647264461371673</c:v>
                </c:pt>
                <c:pt idx="27">
                  <c:v>23.725563615557771</c:v>
                </c:pt>
                <c:pt idx="28">
                  <c:v>24.255347760847116</c:v>
                </c:pt>
                <c:pt idx="29">
                  <c:v>25.041932908167258</c:v>
                </c:pt>
                <c:pt idx="30">
                  <c:v>26.13475355374716</c:v>
                </c:pt>
                <c:pt idx="31">
                  <c:v>27.593027135600671</c:v>
                </c:pt>
                <c:pt idx="32">
                  <c:v>29.421606637019426</c:v>
                </c:pt>
                <c:pt idx="33">
                  <c:v>31.237379029235047</c:v>
                </c:pt>
                <c:pt idx="34">
                  <c:v>31.561880145560615</c:v>
                </c:pt>
                <c:pt idx="35">
                  <c:v>29.48608989795477</c:v>
                </c:pt>
                <c:pt idx="36">
                  <c:v>26.579982837916699</c:v>
                </c:pt>
                <c:pt idx="37">
                  <c:v>23.877952260621797</c:v>
                </c:pt>
                <c:pt idx="38">
                  <c:v>21.541207836084286</c:v>
                </c:pt>
                <c:pt idx="39">
                  <c:v>19.520957862410217</c:v>
                </c:pt>
                <c:pt idx="40">
                  <c:v>17.75040758621688</c:v>
                </c:pt>
                <c:pt idx="41">
                  <c:v>16.175896276287787</c:v>
                </c:pt>
                <c:pt idx="42">
                  <c:v>14.757628995491325</c:v>
                </c:pt>
                <c:pt idx="43">
                  <c:v>13.466253326826433</c:v>
                </c:pt>
                <c:pt idx="44">
                  <c:v>12.279814227136026</c:v>
                </c:pt>
                <c:pt idx="45">
                  <c:v>11.18157651683369</c:v>
                </c:pt>
                <c:pt idx="46">
                  <c:v>10.158536639453175</c:v>
                </c:pt>
                <c:pt idx="47">
                  <c:v>9.2004073475517814</c:v>
                </c:pt>
                <c:pt idx="48">
                  <c:v>8.2989163832323349</c:v>
                </c:pt>
                <c:pt idx="49">
                  <c:v>7.4473136778303086</c:v>
                </c:pt>
                <c:pt idx="50">
                  <c:v>6.6400187015361443</c:v>
                </c:pt>
                <c:pt idx="51">
                  <c:v>5.8723635576871214</c:v>
                </c:pt>
                <c:pt idx="52">
                  <c:v>5.1404026389806177</c:v>
                </c:pt>
                <c:pt idx="53">
                  <c:v>4.4407693661803034</c:v>
                </c:pt>
                <c:pt idx="54">
                  <c:v>3.7705667873535105</c:v>
                </c:pt>
                <c:pt idx="55">
                  <c:v>3.1272829116893504</c:v>
                </c:pt>
                <c:pt idx="56">
                  <c:v>2.5087243765029776</c:v>
                </c:pt>
                <c:pt idx="57">
                  <c:v>1.9129638877872013</c:v>
                </c:pt>
                <c:pt idx="58">
                  <c:v>1.338298139340891</c:v>
                </c:pt>
                <c:pt idx="59">
                  <c:v>0.78321379701855887</c:v>
                </c:pt>
                <c:pt idx="60">
                  <c:v>0.24635975787498471</c:v>
                </c:pt>
                <c:pt idx="61">
                  <c:v>-0.27347565946537472</c:v>
                </c:pt>
                <c:pt idx="62">
                  <c:v>-0.7773836128701912</c:v>
                </c:pt>
                <c:pt idx="63">
                  <c:v>-1.2663505049572921</c:v>
                </c:pt>
                <c:pt idx="64">
                  <c:v>-1.7412712267092376</c:v>
                </c:pt>
                <c:pt idx="65">
                  <c:v>-2.2029603491272565</c:v>
                </c:pt>
                <c:pt idx="66">
                  <c:v>-2.6521616352559314</c:v>
                </c:pt>
                <c:pt idx="67">
                  <c:v>-3.0895561681928836</c:v>
                </c:pt>
                <c:pt idx="68">
                  <c:v>-3.5157693315393477</c:v>
                </c:pt>
                <c:pt idx="69">
                  <c:v>-3.9313768327563725</c:v>
                </c:pt>
                <c:pt idx="70">
                  <c:v>-4.3369099238608211</c:v>
                </c:pt>
                <c:pt idx="71">
                  <c:v>-4.7328599454628622</c:v>
                </c:pt>
                <c:pt idx="72">
                  <c:v>-5.1196822975551139</c:v>
                </c:pt>
                <c:pt idx="73">
                  <c:v>-5.4977999223966814</c:v>
                </c:pt>
                <c:pt idx="74">
                  <c:v>-5.867606370296973</c:v>
                </c:pt>
                <c:pt idx="75">
                  <c:v>-6.2294685073373746</c:v>
                </c:pt>
                <c:pt idx="76">
                  <c:v>-6.5837289144916102</c:v>
                </c:pt>
                <c:pt idx="77">
                  <c:v>-6.9307080197697868</c:v>
                </c:pt>
                <c:pt idx="78">
                  <c:v>-7.2707059985674132</c:v>
                </c:pt>
                <c:pt idx="79">
                  <c:v>-7.6040044720765367</c:v>
                </c:pt>
                <c:pt idx="80">
                  <c:v>-7.9308680291967963</c:v>
                </c:pt>
                <c:pt idx="81">
                  <c:v>-8.2515455937000581</c:v>
                </c:pt>
                <c:pt idx="82">
                  <c:v>-8.5662716553178253</c:v>
                </c:pt>
                <c:pt idx="83">
                  <c:v>-8.8752673808284719</c:v>
                </c:pt>
                <c:pt idx="84">
                  <c:v>-9.1787416190340707</c:v>
                </c:pt>
                <c:pt idx="85">
                  <c:v>-9.4768918116645384</c:v>
                </c:pt>
                <c:pt idx="86">
                  <c:v>-9.7699048206729682</c:v>
                </c:pt>
                <c:pt idx="87">
                  <c:v>-10.057957681044115</c:v>
                </c:pt>
                <c:pt idx="88">
                  <c:v>-10.341218287090131</c:v>
                </c:pt>
                <c:pt idx="89">
                  <c:v>-10.619846019222734</c:v>
                </c:pt>
                <c:pt idx="90">
                  <c:v>-10.893992317343404</c:v>
                </c:pt>
                <c:pt idx="91">
                  <c:v>-11.163801206261523</c:v>
                </c:pt>
                <c:pt idx="92">
                  <c:v>-11.42940977791736</c:v>
                </c:pt>
                <c:pt idx="93">
                  <c:v>-11.690948634637158</c:v>
                </c:pt>
                <c:pt idx="94">
                  <c:v>-11.948542297169771</c:v>
                </c:pt>
                <c:pt idx="95">
                  <c:v>-12.202309580837143</c:v>
                </c:pt>
                <c:pt idx="96">
                  <c:v>-12.452363942766628</c:v>
                </c:pt>
                <c:pt idx="97">
                  <c:v>-12.698813802853481</c:v>
                </c:pt>
                <c:pt idx="98">
                  <c:v>-12.941762840821692</c:v>
                </c:pt>
                <c:pt idx="99">
                  <c:v>-13.181310271503948</c:v>
                </c:pt>
                <c:pt idx="100">
                  <c:v>-13.417551100244232</c:v>
                </c:pt>
                <c:pt idx="101">
                  <c:v>-13.650576360133739</c:v>
                </c:pt>
                <c:pt idx="102">
                  <c:v>-13.880473332620586</c:v>
                </c:pt>
                <c:pt idx="103">
                  <c:v>-14.107325752882474</c:v>
                </c:pt>
                <c:pt idx="104">
                  <c:v>-14.331214001217203</c:v>
                </c:pt>
                <c:pt idx="105">
                  <c:v>-14.552215281586099</c:v>
                </c:pt>
                <c:pt idx="106">
                  <c:v>-14.770403788338893</c:v>
                </c:pt>
                <c:pt idx="107">
                  <c:v>-14.98585086205307</c:v>
                </c:pt>
                <c:pt idx="108">
                  <c:v>-15.19862513533548</c:v>
                </c:pt>
                <c:pt idx="109">
                  <c:v>-15.408792669357418</c:v>
                </c:pt>
                <c:pt idx="110">
                  <c:v>-15.61641708182588</c:v>
                </c:pt>
                <c:pt idx="111">
                  <c:v>-15.821559667031707</c:v>
                </c:pt>
                <c:pt idx="112">
                  <c:v>-16.024279508560067</c:v>
                </c:pt>
                <c:pt idx="113">
                  <c:v>-16.224633585198379</c:v>
                </c:pt>
                <c:pt idx="114">
                  <c:v>-16.422676870531578</c:v>
                </c:pt>
                <c:pt idx="115">
                  <c:v>-16.618462426673872</c:v>
                </c:pt>
                <c:pt idx="116">
                  <c:v>-16.81204149254884</c:v>
                </c:pt>
                <c:pt idx="117">
                  <c:v>-17.003463567096439</c:v>
                </c:pt>
                <c:pt idx="118">
                  <c:v>-17.192776487754841</c:v>
                </c:pt>
                <c:pt idx="119">
                  <c:v>-17.380026504537373</c:v>
                </c:pt>
                <c:pt idx="120">
                  <c:v>-17.565258349999755</c:v>
                </c:pt>
                <c:pt idx="121">
                  <c:v>-17.748515305369729</c:v>
                </c:pt>
                <c:pt idx="122">
                  <c:v>-17.929839263090475</c:v>
                </c:pt>
                <c:pt idx="123">
                  <c:v>-18.109270786009851</c:v>
                </c:pt>
                <c:pt idx="124">
                  <c:v>-18.286849163430428</c:v>
                </c:pt>
                <c:pt idx="125">
                  <c:v>-18.462612464218893</c:v>
                </c:pt>
                <c:pt idx="126">
                  <c:v>-18.636597587159187</c:v>
                </c:pt>
                <c:pt idx="127">
                  <c:v>-18.808840308720121</c:v>
                </c:pt>
                <c:pt idx="128">
                  <c:v>-18.979375328396017</c:v>
                </c:pt>
                <c:pt idx="129">
                  <c:v>-19.148236311767572</c:v>
                </c:pt>
                <c:pt idx="130">
                  <c:v>-19.315455931419979</c:v>
                </c:pt>
                <c:pt idx="131">
                  <c:v>-19.481065905845433</c:v>
                </c:pt>
                <c:pt idx="132">
                  <c:v>-19.645097036448782</c:v>
                </c:pt>
                <c:pt idx="133">
                  <c:v>-19.807579242766675</c:v>
                </c:pt>
                <c:pt idx="134">
                  <c:v>-19.968541596003266</c:v>
                </c:pt>
                <c:pt idx="135">
                  <c:v>-20.128012350978558</c:v>
                </c:pt>
                <c:pt idx="136">
                  <c:v>-20.28601897657914</c:v>
                </c:pt>
                <c:pt idx="137">
                  <c:v>-20.442588184795142</c:v>
                </c:pt>
                <c:pt idx="138">
                  <c:v>-20.597745958421889</c:v>
                </c:pt>
                <c:pt idx="139">
                  <c:v>-20.751517577499499</c:v>
                </c:pt>
                <c:pt idx="140">
                  <c:v>-20.903927644559168</c:v>
                </c:pt>
                <c:pt idx="141">
                  <c:v>-21.055000108740494</c:v>
                </c:pt>
                <c:pt idx="142">
                  <c:v>-21.204758288840107</c:v>
                </c:pt>
                <c:pt idx="143">
                  <c:v>-21.353224895348202</c:v>
                </c:pt>
                <c:pt idx="144">
                  <c:v>-21.500422051526051</c:v>
                </c:pt>
                <c:pt idx="145">
                  <c:v>-21.646371313574381</c:v>
                </c:pt>
                <c:pt idx="146">
                  <c:v>-21.791093689939437</c:v>
                </c:pt>
                <c:pt idx="147">
                  <c:v>-21.934609659800806</c:v>
                </c:pt>
                <c:pt idx="148">
                  <c:v>-22.076939190782426</c:v>
                </c:pt>
                <c:pt idx="149">
                  <c:v>-22.218101755925737</c:v>
                </c:pt>
                <c:pt idx="150">
                  <c:v>-22.358116349961776</c:v>
                </c:pt>
                <c:pt idx="151">
                  <c:v>-22.49700150491676</c:v>
                </c:pt>
                <c:pt idx="152">
                  <c:v>-22.634775305083792</c:v>
                </c:pt>
                <c:pt idx="153">
                  <c:v>-22.771455401391471</c:v>
                </c:pt>
                <c:pt idx="154">
                  <c:v>-22.907059025198375</c:v>
                </c:pt>
                <c:pt idx="155">
                  <c:v>-23.04160300154091</c:v>
                </c:pt>
                <c:pt idx="156">
                  <c:v>-23.175103761860377</c:v>
                </c:pt>
                <c:pt idx="157">
                  <c:v>-23.307577356233686</c:v>
                </c:pt>
                <c:pt idx="158">
                  <c:v>-23.439039465130879</c:v>
                </c:pt>
                <c:pt idx="159">
                  <c:v>-23.569505410721369</c:v>
                </c:pt>
                <c:pt idx="160">
                  <c:v>-23.698990167749514</c:v>
                </c:pt>
                <c:pt idx="161">
                  <c:v>-23.827508373999251</c:v>
                </c:pt>
                <c:pt idx="162">
                  <c:v>-23.955074340366185</c:v>
                </c:pt>
                <c:pt idx="163">
                  <c:v>-24.081702060554875</c:v>
                </c:pt>
                <c:pt idx="164">
                  <c:v>-24.207405220417936</c:v>
                </c:pt>
                <c:pt idx="165">
                  <c:v>-24.332197206952721</c:v>
                </c:pt>
                <c:pt idx="166">
                  <c:v>-24.456091116970669</c:v>
                </c:pt>
                <c:pt idx="167">
                  <c:v>-24.579099765453481</c:v>
                </c:pt>
                <c:pt idx="168">
                  <c:v>-24.7012356936097</c:v>
                </c:pt>
                <c:pt idx="169">
                  <c:v>-24.8225111766445</c:v>
                </c:pt>
                <c:pt idx="170">
                  <c:v>-24.942938231254889</c:v>
                </c:pt>
                <c:pt idx="171">
                  <c:v>-25.06252862286194</c:v>
                </c:pt>
                <c:pt idx="172">
                  <c:v>-25.18129387259107</c:v>
                </c:pt>
                <c:pt idx="173">
                  <c:v>-25.29924526401086</c:v>
                </c:pt>
                <c:pt idx="174">
                  <c:v>-25.416393849640361</c:v>
                </c:pt>
                <c:pt idx="175">
                  <c:v>-25.532750457234492</c:v>
                </c:pt>
                <c:pt idx="176">
                  <c:v>-25.64832569585645</c:v>
                </c:pt>
                <c:pt idx="177">
                  <c:v>-25.763129961745847</c:v>
                </c:pt>
                <c:pt idx="178">
                  <c:v>-25.877173443990785</c:v>
                </c:pt>
                <c:pt idx="179">
                  <c:v>-25.990466130011626</c:v>
                </c:pt>
                <c:pt idx="180">
                  <c:v>-26.103017810864024</c:v>
                </c:pt>
                <c:pt idx="181">
                  <c:v>-26.21483808636826</c:v>
                </c:pt>
                <c:pt idx="182">
                  <c:v>-26.325936370071755</c:v>
                </c:pt>
                <c:pt idx="183">
                  <c:v>-26.436321894051169</c:v>
                </c:pt>
                <c:pt idx="184">
                  <c:v>-26.546003713560356</c:v>
                </c:pt>
                <c:pt idx="185">
                  <c:v>-26.654990711530036</c:v>
                </c:pt>
                <c:pt idx="186">
                  <c:v>-26.763291602924895</c:v>
                </c:pt>
                <c:pt idx="187">
                  <c:v>-26.870914938963413</c:v>
                </c:pt>
                <c:pt idx="188">
                  <c:v>-26.977869111205752</c:v>
                </c:pt>
                <c:pt idx="189">
                  <c:v>-27.084162355514447</c:v>
                </c:pt>
                <c:pt idx="190">
                  <c:v>-27.189802755892799</c:v>
                </c:pt>
                <c:pt idx="191">
                  <c:v>-27.294798248205371</c:v>
                </c:pt>
                <c:pt idx="192">
                  <c:v>-27.399156623784968</c:v>
                </c:pt>
                <c:pt idx="193">
                  <c:v>-27.502885532930232</c:v>
                </c:pt>
                <c:pt idx="194">
                  <c:v>-27.605992488297826</c:v>
                </c:pt>
                <c:pt idx="195">
                  <c:v>-27.708484868192969</c:v>
                </c:pt>
                <c:pt idx="196">
                  <c:v>-27.810369919762039</c:v>
                </c:pt>
                <c:pt idx="197">
                  <c:v>-27.911654762090599</c:v>
                </c:pt>
                <c:pt idx="198">
                  <c:v>-28.012346389210407</c:v>
                </c:pt>
                <c:pt idx="199">
                  <c:v>-28.112451673018324</c:v>
                </c:pt>
                <c:pt idx="200">
                  <c:v>-28.211977366110482</c:v>
                </c:pt>
                <c:pt idx="201">
                  <c:v>-28.310930104534489</c:v>
                </c:pt>
                <c:pt idx="202">
                  <c:v>-28.409316410462505</c:v>
                </c:pt>
                <c:pt idx="203">
                  <c:v>-28.507142694788069</c:v>
                </c:pt>
                <c:pt idx="204">
                  <c:v>-28.604415259648988</c:v>
                </c:pt>
                <c:pt idx="205">
                  <c:v>-28.701140300879171</c:v>
                </c:pt>
                <c:pt idx="206">
                  <c:v>-28.797323910391448</c:v>
                </c:pt>
                <c:pt idx="207">
                  <c:v>-28.892972078493951</c:v>
                </c:pt>
                <c:pt idx="208">
                  <c:v>-28.988090696142145</c:v>
                </c:pt>
                <c:pt idx="209">
                  <c:v>-29.082685557128684</c:v>
                </c:pt>
                <c:pt idx="210">
                  <c:v>-29.176762360213143</c:v>
                </c:pt>
                <c:pt idx="211">
                  <c:v>-29.270326711193597</c:v>
                </c:pt>
                <c:pt idx="212">
                  <c:v>-29.363384124921946</c:v>
                </c:pt>
                <c:pt idx="213">
                  <c:v>-29.455940027264802</c:v>
                </c:pt>
                <c:pt idx="214">
                  <c:v>-29.547999757011738</c:v>
                </c:pt>
                <c:pt idx="215">
                  <c:v>-29.639568567732525</c:v>
                </c:pt>
                <c:pt idx="216">
                  <c:v>-29.730651629585047</c:v>
                </c:pt>
                <c:pt idx="217">
                  <c:v>-29.821254031075398</c:v>
                </c:pt>
                <c:pt idx="218">
                  <c:v>-29.911380780771779</c:v>
                </c:pt>
                <c:pt idx="219">
                  <c:v>-30.001036808973488</c:v>
                </c:pt>
                <c:pt idx="220">
                  <c:v>-30.090226969336577</c:v>
                </c:pt>
                <c:pt idx="221">
                  <c:v>-30.178956040457393</c:v>
                </c:pt>
                <c:pt idx="222">
                  <c:v>-30.267228727415379</c:v>
                </c:pt>
                <c:pt idx="223">
                  <c:v>-30.355049663276365</c:v>
                </c:pt>
                <c:pt idx="224">
                  <c:v>-30.442423410557559</c:v>
                </c:pt>
                <c:pt idx="225">
                  <c:v>-30.529354462655405</c:v>
                </c:pt>
                <c:pt idx="226">
                  <c:v>-31.375258559553814</c:v>
                </c:pt>
                <c:pt idx="227">
                  <c:v>-32.181372079440337</c:v>
                </c:pt>
                <c:pt idx="228">
                  <c:v>-32.951236961944389</c:v>
                </c:pt>
                <c:pt idx="229">
                  <c:v>-33.687940131957141</c:v>
                </c:pt>
                <c:pt idx="230">
                  <c:v>-34.394188350448388</c:v>
                </c:pt>
                <c:pt idx="231">
                  <c:v>-35.072368264015459</c:v>
                </c:pt>
                <c:pt idx="232">
                  <c:v>-35.724595035581686</c:v>
                </c:pt>
                <c:pt idx="233">
                  <c:v>-36.352752069066426</c:v>
                </c:pt>
                <c:pt idx="234">
                  <c:v>-36.95852371793957</c:v>
                </c:pt>
                <c:pt idx="235">
                  <c:v>-37.543422415253815</c:v>
                </c:pt>
                <c:pt idx="236">
                  <c:v>-38.10881133015868</c:v>
                </c:pt>
                <c:pt idx="237">
                  <c:v>-38.655923408501401</c:v>
                </c:pt>
                <c:pt idx="238">
                  <c:v>-39.185877469108007</c:v>
                </c:pt>
                <c:pt idx="239">
                  <c:v>-39.699691886080302</c:v>
                </c:pt>
                <c:pt idx="240">
                  <c:v>-40.198296279174045</c:v>
                </c:pt>
                <c:pt idx="241">
                  <c:v>-40.682541550614019</c:v>
                </c:pt>
                <c:pt idx="242">
                  <c:v>-41.153208541454887</c:v>
                </c:pt>
                <c:pt idx="243">
                  <c:v>-41.611015529351299</c:v>
                </c:pt>
                <c:pt idx="244">
                  <c:v>-42.05662474906358</c:v>
                </c:pt>
                <c:pt idx="245">
                  <c:v>-42.49064808474175</c:v>
                </c:pt>
                <c:pt idx="246">
                  <c:v>-42.913652057156412</c:v>
                </c:pt>
                <c:pt idx="247">
                  <c:v>-43.326162208181799</c:v>
                </c:pt>
                <c:pt idx="248">
                  <c:v>-43.728666967919267</c:v>
                </c:pt>
                <c:pt idx="249">
                  <c:v>-44.121621076056002</c:v>
                </c:pt>
                <c:pt idx="250">
                  <c:v>-44.505448617750829</c:v>
                </c:pt>
                <c:pt idx="251">
                  <c:v>-44.880545725031347</c:v>
                </c:pt>
                <c:pt idx="252">
                  <c:v>-45.247282986985894</c:v>
                </c:pt>
                <c:pt idx="253">
                  <c:v>-45.606007605635043</c:v>
                </c:pt>
                <c:pt idx="254">
                  <c:v>-45.957045329027778</c:v>
                </c:pt>
                <c:pt idx="255">
                  <c:v>-46.300702188633274</c:v>
                </c:pt>
                <c:pt idx="256">
                  <c:v>-46.637266064336636</c:v>
                </c:pt>
                <c:pt idx="257">
                  <c:v>-46.967008097170208</c:v>
                </c:pt>
                <c:pt idx="258">
                  <c:v>-47.290183967220742</c:v>
                </c:pt>
                <c:pt idx="259">
                  <c:v>-47.607035051865701</c:v>
                </c:pt>
                <c:pt idx="260">
                  <c:v>-47.917789477540396</c:v>
                </c:pt>
                <c:pt idx="261">
                  <c:v>-48.222663076569191</c:v>
                </c:pt>
                <c:pt idx="262">
                  <c:v>-48.52186025916194</c:v>
                </c:pt>
                <c:pt idx="263">
                  <c:v>-48.815574809444193</c:v>
                </c:pt>
                <c:pt idx="264">
                  <c:v>-49.103990613326836</c:v>
                </c:pt>
                <c:pt idx="265">
                  <c:v>-49.38728232510006</c:v>
                </c:pt>
                <c:pt idx="266">
                  <c:v>-49.665615978839199</c:v>
                </c:pt>
                <c:pt idx="267">
                  <c:v>-49.939149550014996</c:v>
                </c:pt>
                <c:pt idx="268">
                  <c:v>-50.20803347209656</c:v>
                </c:pt>
                <c:pt idx="269">
                  <c:v>-50.472411112405958</c:v>
                </c:pt>
                <c:pt idx="270">
                  <c:v>-50.732419211020826</c:v>
                </c:pt>
                <c:pt idx="271">
                  <c:v>-50.988188286114593</c:v>
                </c:pt>
                <c:pt idx="272">
                  <c:v>-51.239843008767004</c:v>
                </c:pt>
                <c:pt idx="273">
                  <c:v>-51.487502549962372</c:v>
                </c:pt>
                <c:pt idx="274">
                  <c:v>-51.731280902214877</c:v>
                </c:pt>
                <c:pt idx="275">
                  <c:v>-51.97128717801435</c:v>
                </c:pt>
                <c:pt idx="276">
                  <c:v>-52.207625887067877</c:v>
                </c:pt>
                <c:pt idx="277">
                  <c:v>-52.440397194118717</c:v>
                </c:pt>
                <c:pt idx="278">
                  <c:v>-52.66969715895199</c:v>
                </c:pt>
                <c:pt idx="279">
                  <c:v>-52.895617960043253</c:v>
                </c:pt>
                <c:pt idx="280">
                  <c:v>-53.118248103168575</c:v>
                </c:pt>
                <c:pt idx="281">
                  <c:v>-53.337672616173002</c:v>
                </c:pt>
                <c:pt idx="282">
                  <c:v>-53.553973230984091</c:v>
                </c:pt>
                <c:pt idx="283">
                  <c:v>-53.767228553859326</c:v>
                </c:pt>
                <c:pt idx="284">
                  <c:v>-53.977514224767702</c:v>
                </c:pt>
                <c:pt idx="285">
                  <c:v>-54.184903066726584</c:v>
                </c:pt>
                <c:pt idx="286">
                  <c:v>-54.389465225843317</c:v>
                </c:pt>
                <c:pt idx="287">
                  <c:v>-54.591268302746883</c:v>
                </c:pt>
                <c:pt idx="288">
                  <c:v>-54.790377476036241</c:v>
                </c:pt>
                <c:pt idx="289">
                  <c:v>-54.986855618320114</c:v>
                </c:pt>
                <c:pt idx="290">
                  <c:v>-55.180763405374421</c:v>
                </c:pt>
                <c:pt idx="291">
                  <c:v>-55.372159418901433</c:v>
                </c:pt>
                <c:pt idx="292">
                  <c:v>-55.5611002433346</c:v>
                </c:pt>
                <c:pt idx="293">
                  <c:v>-55.747640557098123</c:v>
                </c:pt>
                <c:pt idx="294">
                  <c:v>-55.931833218697605</c:v>
                </c:pt>
                <c:pt idx="295">
                  <c:v>-56.113729347988865</c:v>
                </c:pt>
                <c:pt idx="296">
                  <c:v>-56.293378402944839</c:v>
                </c:pt>
                <c:pt idx="297">
                  <c:v>-56.470828252216421</c:v>
                </c:pt>
                <c:pt idx="298">
                  <c:v>-56.646125243760316</c:v>
                </c:pt>
                <c:pt idx="299">
                  <c:v>-56.819314269786652</c:v>
                </c:pt>
                <c:pt idx="300">
                  <c:v>-56.990438828260601</c:v>
                </c:pt>
                <c:pt idx="301">
                  <c:v>-57.159541081174403</c:v>
                </c:pt>
                <c:pt idx="302">
                  <c:v>-57.326661909791497</c:v>
                </c:pt>
                <c:pt idx="303">
                  <c:v>-57.491840967048887</c:v>
                </c:pt>
                <c:pt idx="304">
                  <c:v>-57.655116727291485</c:v>
                </c:pt>
                <c:pt idx="305">
                  <c:v>-57.816526533499484</c:v>
                </c:pt>
                <c:pt idx="306">
                  <c:v>-57.976106642158683</c:v>
                </c:pt>
                <c:pt idx="307">
                  <c:v>-58.133892265913445</c:v>
                </c:pt>
                <c:pt idx="308">
                  <c:v>-58.289917614132278</c:v>
                </c:pt>
                <c:pt idx="309">
                  <c:v>-58.444215931507387</c:v>
                </c:pt>
                <c:pt idx="310">
                  <c:v>-58.596819534801227</c:v>
                </c:pt>
                <c:pt idx="311">
                  <c:v>-58.747759847845728</c:v>
                </c:pt>
                <c:pt idx="312">
                  <c:v>-58.897067434892833</c:v>
                </c:pt>
                <c:pt idx="313">
                  <c:v>-59.044772032408702</c:v>
                </c:pt>
                <c:pt idx="314">
                  <c:v>-59.190902579397715</c:v>
                </c:pt>
                <c:pt idx="315">
                  <c:v>-59.335487246337067</c:v>
                </c:pt>
                <c:pt idx="316">
                  <c:v>-59.47855346279777</c:v>
                </c:pt>
                <c:pt idx="317">
                  <c:v>-59.620127943822723</c:v>
                </c:pt>
                <c:pt idx="318">
                  <c:v>-59.76023671512845</c:v>
                </c:pt>
                <c:pt idx="319">
                  <c:v>-59.898905137192884</c:v>
                </c:pt>
                <c:pt idx="320">
                  <c:v>-60.03615792828775</c:v>
                </c:pt>
                <c:pt idx="321">
                  <c:v>-60.172019186510475</c:v>
                </c:pt>
                <c:pt idx="322">
                  <c:v>-60.306512410867448</c:v>
                </c:pt>
                <c:pt idx="323">
                  <c:v>-60.439660521457135</c:v>
                </c:pt>
                <c:pt idx="324">
                  <c:v>-60.571485878798832</c:v>
                </c:pt>
                <c:pt idx="325">
                  <c:v>-60.702010302350146</c:v>
                </c:pt>
                <c:pt idx="326">
                  <c:v>-60.83125508825367</c:v>
                </c:pt>
                <c:pt idx="327">
                  <c:v>-60.959241026351179</c:v>
                </c:pt>
                <c:pt idx="328">
                  <c:v>-61.085988416501245</c:v>
                </c:pt>
                <c:pt idx="329">
                  <c:v>-61.211517084234359</c:v>
                </c:pt>
                <c:pt idx="330">
                  <c:v>-61.335846395777537</c:v>
                </c:pt>
                <c:pt idx="331">
                  <c:v>-61.458995272478838</c:v>
                </c:pt>
                <c:pt idx="332">
                  <c:v>-61.580982204660131</c:v>
                </c:pt>
                <c:pt idx="333">
                  <c:v>-61.701825264925489</c:v>
                </c:pt>
                <c:pt idx="334">
                  <c:v>-61.82154212095034</c:v>
                </c:pt>
                <c:pt idx="335">
                  <c:v>-61.940150047775958</c:v>
                </c:pt>
                <c:pt idx="336">
                  <c:v>-62.057665939631889</c:v>
                </c:pt>
                <c:pt idx="337">
                  <c:v>-62.174106321308031</c:v>
                </c:pt>
                <c:pt idx="338">
                  <c:v>-62.289487359096867</c:v>
                </c:pt>
                <c:pt idx="339">
                  <c:v>-62.403824871325398</c:v>
                </c:pt>
                <c:pt idx="340">
                  <c:v>-62.517134338494877</c:v>
                </c:pt>
                <c:pt idx="341">
                  <c:v>-62.629430913046171</c:v>
                </c:pt>
                <c:pt idx="342">
                  <c:v>-62.740729428767061</c:v>
                </c:pt>
                <c:pt idx="343">
                  <c:v>-62.851044409857295</c:v>
                </c:pt>
                <c:pt idx="344">
                  <c:v>-62.96039007966624</c:v>
                </c:pt>
                <c:pt idx="345">
                  <c:v>-63.068780369117398</c:v>
                </c:pt>
                <c:pt idx="346">
                  <c:v>-63.176228924833154</c:v>
                </c:pt>
                <c:pt idx="347">
                  <c:v>-63.28274911697261</c:v>
                </c:pt>
                <c:pt idx="348">
                  <c:v>-63.388354046794575</c:v>
                </c:pt>
                <c:pt idx="349">
                  <c:v>-63.49305655395743</c:v>
                </c:pt>
                <c:pt idx="350">
                  <c:v>-63.596869223566685</c:v>
                </c:pt>
                <c:pt idx="351">
                  <c:v>-63.699804392980852</c:v>
                </c:pt>
                <c:pt idx="352">
                  <c:v>-63.80187415838548</c:v>
                </c:pt>
                <c:pt idx="353">
                  <c:v>-63.903090381144949</c:v>
                </c:pt>
                <c:pt idx="354">
                  <c:v>-64.003464693941027</c:v>
                </c:pt>
                <c:pt idx="355">
                  <c:v>-64.103008506706715</c:v>
                </c:pt>
                <c:pt idx="356">
                  <c:v>-64.201733012363789</c:v>
                </c:pt>
                <c:pt idx="357">
                  <c:v>-64.29964919237166</c:v>
                </c:pt>
                <c:pt idx="358">
                  <c:v>-64.396767822095256</c:v>
                </c:pt>
                <c:pt idx="359">
                  <c:v>-64.493099475998719</c:v>
                </c:pt>
                <c:pt idx="360">
                  <c:v>-64.588654532672166</c:v>
                </c:pt>
                <c:pt idx="361">
                  <c:v>-64.683443179697619</c:v>
                </c:pt>
                <c:pt idx="362">
                  <c:v>-64.777475418360453</c:v>
                </c:pt>
                <c:pt idx="363">
                  <c:v>-64.870761068212403</c:v>
                </c:pt>
                <c:pt idx="364">
                  <c:v>-64.963309771491595</c:v>
                </c:pt>
                <c:pt idx="365">
                  <c:v>-65.055130997405101</c:v>
                </c:pt>
                <c:pt idx="366">
                  <c:v>-65.146234046279247</c:v>
                </c:pt>
                <c:pt idx="367">
                  <c:v>-65.236628053582592</c:v>
                </c:pt>
                <c:pt idx="368">
                  <c:v>-65.32632199382617</c:v>
                </c:pt>
                <c:pt idx="369">
                  <c:v>-65.415324684345791</c:v>
                </c:pt>
                <c:pt idx="370">
                  <c:v>-65.50364478897049</c:v>
                </c:pt>
                <c:pt idx="371">
                  <c:v>-65.591290821581424</c:v>
                </c:pt>
                <c:pt idx="372">
                  <c:v>-65.678271149565177</c:v>
                </c:pt>
                <c:pt idx="373">
                  <c:v>-65.764593997165207</c:v>
                </c:pt>
                <c:pt idx="374">
                  <c:v>-65.850267448735053</c:v>
                </c:pt>
                <c:pt idx="375">
                  <c:v>-65.935299451897095</c:v>
                </c:pt>
                <c:pt idx="376">
                  <c:v>-66.019697820609764</c:v>
                </c:pt>
                <c:pt idx="377">
                  <c:v>-66.103470238146755</c:v>
                </c:pt>
                <c:pt idx="378">
                  <c:v>-66.186624259991206</c:v>
                </c:pt>
                <c:pt idx="379">
                  <c:v>-66.269167316647867</c:v>
                </c:pt>
                <c:pt idx="380">
                  <c:v>-66.351106716375853</c:v>
                </c:pt>
                <c:pt idx="381">
                  <c:v>-66.432449647845147</c:v>
                </c:pt>
                <c:pt idx="382">
                  <c:v>-66.513203182719025</c:v>
                </c:pt>
                <c:pt idx="383">
                  <c:v>-66.593374278165157</c:v>
                </c:pt>
                <c:pt idx="384">
                  <c:v>-66.672969779297702</c:v>
                </c:pt>
                <c:pt idx="385">
                  <c:v>-66.75199642155286</c:v>
                </c:pt>
                <c:pt idx="386">
                  <c:v>-66.83046083299979</c:v>
                </c:pt>
                <c:pt idx="387">
                  <c:v>-66.908369536589433</c:v>
                </c:pt>
                <c:pt idx="388">
                  <c:v>-66.985728952342967</c:v>
                </c:pt>
                <c:pt idx="389">
                  <c:v>-67.062545399482019</c:v>
                </c:pt>
                <c:pt idx="390">
                  <c:v>-67.138825098502565</c:v>
                </c:pt>
                <c:pt idx="391">
                  <c:v>-67.214574173194194</c:v>
                </c:pt>
                <c:pt idx="392">
                  <c:v>-67.289798652606706</c:v>
                </c:pt>
                <c:pt idx="393">
                  <c:v>-67.364504472965521</c:v>
                </c:pt>
                <c:pt idx="394">
                  <c:v>-67.43869747953768</c:v>
                </c:pt>
                <c:pt idx="395">
                  <c:v>-67.512383428449922</c:v>
                </c:pt>
                <c:pt idx="396">
                  <c:v>-67.585567988460426</c:v>
                </c:pt>
                <c:pt idx="397">
                  <c:v>-67.658256742685538</c:v>
                </c:pt>
                <c:pt idx="398">
                  <c:v>-67.730455190283081</c:v>
                </c:pt>
                <c:pt idx="399">
                  <c:v>-67.802168748093365</c:v>
                </c:pt>
                <c:pt idx="400">
                  <c:v>-67.873402752239372</c:v>
                </c:pt>
                <c:pt idx="401">
                  <c:v>-67.944162459687291</c:v>
                </c:pt>
                <c:pt idx="402">
                  <c:v>-68.014453049768704</c:v>
                </c:pt>
                <c:pt idx="403">
                  <c:v>-68.084279625665374</c:v>
                </c:pt>
                <c:pt idx="404">
                  <c:v>-68.153647215857973</c:v>
                </c:pt>
                <c:pt idx="405">
                  <c:v>-68.222560775539833</c:v>
                </c:pt>
                <c:pt idx="406">
                  <c:v>-68.291025187996482</c:v>
                </c:pt>
                <c:pt idx="407">
                  <c:v>-68.359045265952417</c:v>
                </c:pt>
                <c:pt idx="408">
                  <c:v>-68.426625752885641</c:v>
                </c:pt>
                <c:pt idx="409">
                  <c:v>-68.493771324311268</c:v>
                </c:pt>
                <c:pt idx="410">
                  <c:v>-68.560486589034781</c:v>
                </c:pt>
                <c:pt idx="411">
                  <c:v>-68.626776090376225</c:v>
                </c:pt>
                <c:pt idx="412">
                  <c:v>-68.692644307365597</c:v>
                </c:pt>
                <c:pt idx="413">
                  <c:v>-68.758095655910893</c:v>
                </c:pt>
                <c:pt idx="414">
                  <c:v>-68.82313448993915</c:v>
                </c:pt>
                <c:pt idx="415">
                  <c:v>-68.887765102511395</c:v>
                </c:pt>
                <c:pt idx="416">
                  <c:v>-68.95199172691224</c:v>
                </c:pt>
                <c:pt idx="417">
                  <c:v>-69.015818537714878</c:v>
                </c:pt>
                <c:pt idx="418">
                  <c:v>-69.079249651822025</c:v>
                </c:pt>
                <c:pt idx="419">
                  <c:v>-69.142289129483615</c:v>
                </c:pt>
                <c:pt idx="420">
                  <c:v>-69.204940975291919</c:v>
                </c:pt>
                <c:pt idx="421">
                  <c:v>-69.267209139154403</c:v>
                </c:pt>
                <c:pt idx="422">
                  <c:v>-69.329097517245472</c:v>
                </c:pt>
                <c:pt idx="423">
                  <c:v>-69.390609952937069</c:v>
                </c:pt>
                <c:pt idx="424">
                  <c:v>-69.451750237709163</c:v>
                </c:pt>
                <c:pt idx="425">
                  <c:v>-69.512522112040472</c:v>
                </c:pt>
                <c:pt idx="426">
                  <c:v>-69.572929266279942</c:v>
                </c:pt>
                <c:pt idx="427">
                  <c:v>-69.632975341499559</c:v>
                </c:pt>
                <c:pt idx="428">
                  <c:v>-69.692663930328877</c:v>
                </c:pt>
                <c:pt idx="429">
                  <c:v>-69.751998577771971</c:v>
                </c:pt>
                <c:pt idx="430">
                  <c:v>-69.81098278200696</c:v>
                </c:pt>
                <c:pt idx="431">
                  <c:v>-69.869619995168875</c:v>
                </c:pt>
                <c:pt idx="432">
                  <c:v>-69.927913624115973</c:v>
                </c:pt>
                <c:pt idx="433">
                  <c:v>-69.985867031180334</c:v>
                </c:pt>
                <c:pt idx="434">
                  <c:v>-70.043483534902649</c:v>
                </c:pt>
                <c:pt idx="435">
                  <c:v>-70.100766410752072</c:v>
                </c:pt>
                <c:pt idx="436">
                  <c:v>-70.157718891831209</c:v>
                </c:pt>
                <c:pt idx="437">
                  <c:v>-70.214344169566701</c:v>
                </c:pt>
                <c:pt idx="438">
                  <c:v>-70.270645394385895</c:v>
                </c:pt>
                <c:pt idx="439">
                  <c:v>-70.326625676379663</c:v>
                </c:pt>
                <c:pt idx="440">
                  <c:v>-70.382288085952041</c:v>
                </c:pt>
                <c:pt idx="441">
                  <c:v>-70.437635654456798</c:v>
                </c:pt>
                <c:pt idx="442">
                  <c:v>-70.492671374821285</c:v>
                </c:pt>
                <c:pt idx="443">
                  <c:v>-70.547398202157964</c:v>
                </c:pt>
                <c:pt idx="444">
                  <c:v>-70.601819054363858</c:v>
                </c:pt>
                <c:pt idx="445">
                  <c:v>-70.655936812708205</c:v>
                </c:pt>
                <c:pt idx="446">
                  <c:v>-70.709754322408543</c:v>
                </c:pt>
                <c:pt idx="447">
                  <c:v>-70.763274393195772</c:v>
                </c:pt>
                <c:pt idx="448">
                  <c:v>-70.816499799868055</c:v>
                </c:pt>
                <c:pt idx="449">
                  <c:v>-70.869433282834166</c:v>
                </c:pt>
                <c:pt idx="450">
                  <c:v>-70.922077548646286</c:v>
                </c:pt>
                <c:pt idx="451">
                  <c:v>-70.974435270522719</c:v>
                </c:pt>
                <c:pt idx="452">
                  <c:v>-71.026509088860635</c:v>
                </c:pt>
                <c:pt idx="453">
                  <c:v>-71.078301611738979</c:v>
                </c:pt>
                <c:pt idx="454">
                  <c:v>-71.129815415412054</c:v>
                </c:pt>
                <c:pt idx="455">
                  <c:v>-71.181053044793686</c:v>
                </c:pt>
                <c:pt idx="456">
                  <c:v>-71.232017013932449</c:v>
                </c:pt>
                <c:pt idx="457">
                  <c:v>-71.282709806477897</c:v>
                </c:pt>
                <c:pt idx="458">
                  <c:v>-71.333133876138291</c:v>
                </c:pt>
                <c:pt idx="459">
                  <c:v>-71.383291647129752</c:v>
                </c:pt>
                <c:pt idx="460">
                  <c:v>-71.433185514617207</c:v>
                </c:pt>
                <c:pt idx="461">
                  <c:v>-71.482817845147267</c:v>
                </c:pt>
                <c:pt idx="462">
                  <c:v>-71.532190977073142</c:v>
                </c:pt>
                <c:pt idx="463">
                  <c:v>-71.581307220971922</c:v>
                </c:pt>
                <c:pt idx="464">
                  <c:v>-71.630168860054198</c:v>
                </c:pt>
                <c:pt idx="465">
                  <c:v>-71.678778150566401</c:v>
                </c:pt>
                <c:pt idx="466">
                  <c:v>-71.727137322185868</c:v>
                </c:pt>
                <c:pt idx="467">
                  <c:v>-71.775248578408849</c:v>
                </c:pt>
                <c:pt idx="468">
                  <c:v>-71.823114096931548</c:v>
                </c:pt>
                <c:pt idx="469">
                  <c:v>-71.870736030024574</c:v>
                </c:pt>
                <c:pt idx="470">
                  <c:v>-71.91811650490051</c:v>
                </c:pt>
                <c:pt idx="471">
                  <c:v>-71.965257624075264</c:v>
                </c:pt>
                <c:pt idx="472">
                  <c:v>-72.012161465722954</c:v>
                </c:pt>
                <c:pt idx="473">
                  <c:v>-72.058830084024578</c:v>
                </c:pt>
                <c:pt idx="474">
                  <c:v>-72.105265509510687</c:v>
                </c:pt>
                <c:pt idx="475">
                  <c:v>-72.151469749398061</c:v>
                </c:pt>
                <c:pt idx="476">
                  <c:v>-72.197444787920574</c:v>
                </c:pt>
                <c:pt idx="477">
                  <c:v>-72.243192586654445</c:v>
                </c:pt>
                <c:pt idx="478">
                  <c:v>-72.288715084837747</c:v>
                </c:pt>
                <c:pt idx="479">
                  <c:v>-72.334014199684617</c:v>
                </c:pt>
                <c:pt idx="480">
                  <c:v>-72.379091826694065</c:v>
                </c:pt>
                <c:pt idx="481">
                  <c:v>-72.42394983995348</c:v>
                </c:pt>
                <c:pt idx="482">
                  <c:v>-72.468590092437083</c:v>
                </c:pt>
                <c:pt idx="483">
                  <c:v>-72.513014416299384</c:v>
                </c:pt>
                <c:pt idx="484">
                  <c:v>-72.557224623163577</c:v>
                </c:pt>
                <c:pt idx="485">
                  <c:v>-72.601222504405214</c:v>
                </c:pt>
                <c:pt idx="486">
                  <c:v>-72.64500983143121</c:v>
                </c:pt>
                <c:pt idx="487">
                  <c:v>-72.688588355954025</c:v>
                </c:pt>
                <c:pt idx="488">
                  <c:v>-72.7319598102615</c:v>
                </c:pt>
                <c:pt idx="489">
                  <c:v>-72.775125907482135</c:v>
                </c:pt>
                <c:pt idx="490">
                  <c:v>-72.818088341846021</c:v>
                </c:pt>
                <c:pt idx="491">
                  <c:v>-72.860848788941524</c:v>
                </c:pt>
                <c:pt idx="492">
                  <c:v>-72.90340890596778</c:v>
                </c:pt>
                <c:pt idx="493">
                  <c:v>-72.945770331983013</c:v>
                </c:pt>
                <c:pt idx="494">
                  <c:v>-72.987934688148911</c:v>
                </c:pt>
                <c:pt idx="495">
                  <c:v>-73.029903577971027</c:v>
                </c:pt>
                <c:pt idx="496">
                  <c:v>-73.071678587535246</c:v>
                </c:pt>
                <c:pt idx="497">
                  <c:v>-73.113261285740535</c:v>
                </c:pt>
                <c:pt idx="498">
                  <c:v>-73.154653224527891</c:v>
                </c:pt>
                <c:pt idx="499">
                  <c:v>-73.195855939105755</c:v>
                </c:pt>
                <c:pt idx="500">
                  <c:v>-73.236870948171671</c:v>
                </c:pt>
                <c:pt idx="501">
                  <c:v>-73.277699754130538</c:v>
                </c:pt>
                <c:pt idx="502">
                  <c:v>-73.318343843309407</c:v>
                </c:pt>
                <c:pt idx="503">
                  <c:v>-73.358804686168867</c:v>
                </c:pt>
                <c:pt idx="504">
                  <c:v>-73.399083737511077</c:v>
                </c:pt>
                <c:pt idx="505">
                  <c:v>-73.439182436684661</c:v>
                </c:pt>
                <c:pt idx="506">
                  <c:v>-73.479102207786184</c:v>
                </c:pt>
                <c:pt idx="507">
                  <c:v>-73.518844459858769</c:v>
                </c:pt>
                <c:pt idx="508">
                  <c:v>-73.558410587087366</c:v>
                </c:pt>
                <c:pt idx="509">
                  <c:v>-73.597801968991192</c:v>
                </c:pt>
                <c:pt idx="510">
                  <c:v>-73.637019970613025</c:v>
                </c:pt>
                <c:pt idx="511">
                  <c:v>-73.676065942705833</c:v>
                </c:pt>
                <c:pt idx="512">
                  <c:v>-73.714941221916234</c:v>
                </c:pt>
                <c:pt idx="513">
                  <c:v>-73.753647130965405</c:v>
                </c:pt>
                <c:pt idx="514">
                  <c:v>-73.792184978827066</c:v>
                </c:pt>
                <c:pt idx="515">
                  <c:v>-73.830556060902865</c:v>
                </c:pt>
                <c:pt idx="516">
                  <c:v>-73.868761659195016</c:v>
                </c:pt>
                <c:pt idx="517">
                  <c:v>-73.906803042476398</c:v>
                </c:pt>
                <c:pt idx="518">
                  <c:v>-73.944681466458007</c:v>
                </c:pt>
                <c:pt idx="519">
                  <c:v>-73.982398173953953</c:v>
                </c:pt>
                <c:pt idx="520">
                  <c:v>-74.019954395044039</c:v>
                </c:pt>
                <c:pt idx="521">
                  <c:v>-74.057351347233691</c:v>
                </c:pt>
                <c:pt idx="522">
                  <c:v>-74.094590235611705</c:v>
                </c:pt>
                <c:pt idx="523">
                  <c:v>-74.131672253005661</c:v>
                </c:pt>
                <c:pt idx="524">
                  <c:v>-74.168598580134812</c:v>
                </c:pt>
                <c:pt idx="525">
                  <c:v>-74.205370385760958</c:v>
                </c:pt>
                <c:pt idx="526">
                  <c:v>-74.241988826836916</c:v>
                </c:pt>
                <c:pt idx="527">
                  <c:v>-74.278455048652901</c:v>
                </c:pt>
                <c:pt idx="528">
                  <c:v>-74.314770184980745</c:v>
                </c:pt>
                <c:pt idx="529">
                  <c:v>-74.350935358215949</c:v>
                </c:pt>
                <c:pt idx="530">
                  <c:v>-74.386951679517722</c:v>
                </c:pt>
                <c:pt idx="531">
                  <c:v>-74.422820248946934</c:v>
                </c:pt>
                <c:pt idx="532">
                  <c:v>-74.458542155602146</c:v>
                </c:pt>
                <c:pt idx="533">
                  <c:v>-74.494118477753489</c:v>
                </c:pt>
                <c:pt idx="534">
                  <c:v>-74.529550282974839</c:v>
                </c:pt>
                <c:pt idx="535">
                  <c:v>-74.56483862827389</c:v>
                </c:pt>
                <c:pt idx="536">
                  <c:v>-74.59998456022052</c:v>
                </c:pt>
                <c:pt idx="537">
                  <c:v>-74.634989115073139</c:v>
                </c:pt>
                <c:pt idx="538">
                  <c:v>-74.669853318903364</c:v>
                </c:pt>
                <c:pt idx="539">
                  <c:v>-74.704578187718894</c:v>
                </c:pt>
                <c:pt idx="540">
                  <c:v>-74.739164727584551</c:v>
                </c:pt>
                <c:pt idx="541">
                  <c:v>-74.773613934741689</c:v>
                </c:pt>
                <c:pt idx="542">
                  <c:v>-74.807926795725905</c:v>
                </c:pt>
                <c:pt idx="543">
                  <c:v>-74.842104287483011</c:v>
                </c:pt>
                <c:pt idx="544">
                  <c:v>-74.876147377483449</c:v>
                </c:pt>
                <c:pt idx="545">
                  <c:v>-74.910057023835066</c:v>
                </c:pt>
                <c:pt idx="546">
                  <c:v>-74.943834175394272</c:v>
                </c:pt>
                <c:pt idx="547">
                  <c:v>-74.977479771875736</c:v>
                </c:pt>
                <c:pt idx="548">
                  <c:v>-75.010994743960396</c:v>
                </c:pt>
                <c:pt idx="549">
                  <c:v>-75.044380013402133</c:v>
                </c:pt>
                <c:pt idx="550">
                  <c:v>-75.077636493132857</c:v>
                </c:pt>
                <c:pt idx="551">
                  <c:v>-75.110765087366133</c:v>
                </c:pt>
                <c:pt idx="552">
                  <c:v>-75.143766691699398</c:v>
                </c:pt>
                <c:pt idx="553">
                  <c:v>-75.176642193214803</c:v>
                </c:pt>
                <c:pt idx="554">
                  <c:v>-75.209392470578607</c:v>
                </c:pt>
                <c:pt idx="555">
                  <c:v>-75.24201839413918</c:v>
                </c:pt>
                <c:pt idx="556">
                  <c:v>-75.274520826023789</c:v>
                </c:pt>
                <c:pt idx="557">
                  <c:v>-75.30690062023389</c:v>
                </c:pt>
                <c:pt idx="558">
                  <c:v>-75.339158622739248</c:v>
                </c:pt>
                <c:pt idx="559">
                  <c:v>-75.371295671570692</c:v>
                </c:pt>
                <c:pt idx="560">
                  <c:v>-75.403312596911732</c:v>
                </c:pt>
                <c:pt idx="561">
                  <c:v>-75.435210221188697</c:v>
                </c:pt>
                <c:pt idx="562">
                  <c:v>-75.466989359159953</c:v>
                </c:pt>
                <c:pt idx="563">
                  <c:v>-75.49865081800364</c:v>
                </c:pt>
                <c:pt idx="564">
                  <c:v>-75.530195397404412</c:v>
                </c:pt>
                <c:pt idx="565">
                  <c:v>-75.561623889638966</c:v>
                </c:pt>
                <c:pt idx="566">
                  <c:v>-75.592937079660331</c:v>
                </c:pt>
                <c:pt idx="567">
                  <c:v>-75.62413574518115</c:v>
                </c:pt>
                <c:pt idx="568">
                  <c:v>-75.655220656755773</c:v>
                </c:pt>
                <c:pt idx="569">
                  <c:v>-75.686192577861306</c:v>
                </c:pt>
                <c:pt idx="570">
                  <c:v>-75.717052264977568</c:v>
                </c:pt>
                <c:pt idx="571">
                  <c:v>-75.747800467665883</c:v>
                </c:pt>
                <c:pt idx="572">
                  <c:v>-75.778437928647008</c:v>
                </c:pt>
                <c:pt idx="573">
                  <c:v>-75.808965383877947</c:v>
                </c:pt>
                <c:pt idx="574">
                  <c:v>-75.839383562627646</c:v>
                </c:pt>
                <c:pt idx="575">
                  <c:v>-75.869693187551889</c:v>
                </c:pt>
                <c:pt idx="576">
                  <c:v>-75.899894974767051</c:v>
                </c:pt>
                <c:pt idx="577">
                  <c:v>-75.929989633922958</c:v>
                </c:pt>
                <c:pt idx="578">
                  <c:v>-75.959977868274763</c:v>
                </c:pt>
                <c:pt idx="579">
                  <c:v>-75.98986037475396</c:v>
                </c:pt>
                <c:pt idx="580">
                  <c:v>-76.019637844038286</c:v>
                </c:pt>
                <c:pt idx="581">
                  <c:v>-76.049310960620929</c:v>
                </c:pt>
                <c:pt idx="582">
                  <c:v>-76.078880402878738</c:v>
                </c:pt>
                <c:pt idx="583">
                  <c:v>-76.1083468431395</c:v>
                </c:pt>
                <c:pt idx="584">
                  <c:v>-76.137710947748445</c:v>
                </c:pt>
                <c:pt idx="585">
                  <c:v>-76.166973377133843</c:v>
                </c:pt>
                <c:pt idx="586">
                  <c:v>-76.196134785871749</c:v>
                </c:pt>
                <c:pt idx="587">
                  <c:v>-76.225195822749896</c:v>
                </c:pt>
                <c:pt idx="588">
                  <c:v>-76.25415713083089</c:v>
                </c:pt>
                <c:pt idx="589">
                  <c:v>-76.283019347514411</c:v>
                </c:pt>
                <c:pt idx="590">
                  <c:v>-76.31178310459876</c:v>
                </c:pt>
                <c:pt idx="591">
                  <c:v>-76.340449028341538</c:v>
                </c:pt>
                <c:pt idx="592">
                  <c:v>-76.369017739519649</c:v>
                </c:pt>
                <c:pt idx="593">
                  <c:v>-76.397489853488409</c:v>
                </c:pt>
                <c:pt idx="594">
                  <c:v>-76.425865980240019</c:v>
                </c:pt>
                <c:pt idx="595">
                  <c:v>-76.454146724461239</c:v>
                </c:pt>
                <c:pt idx="596">
                  <c:v>-76.482332685590322</c:v>
                </c:pt>
                <c:pt idx="597">
                  <c:v>-76.510424457873327</c:v>
                </c:pt>
                <c:pt idx="598">
                  <c:v>-76.538422630419575</c:v>
                </c:pt>
                <c:pt idx="599">
                  <c:v>-76.566327787256526</c:v>
                </c:pt>
                <c:pt idx="600">
                  <c:v>-76.594140507383898</c:v>
                </c:pt>
                <c:pt idx="601">
                  <c:v>-76.621861364827183</c:v>
                </c:pt>
                <c:pt idx="602">
                  <c:v>-76.649490928690383</c:v>
                </c:pt>
                <c:pt idx="603">
                  <c:v>-76.677029763208225</c:v>
                </c:pt>
                <c:pt idx="604">
                  <c:v>-76.704478427797611</c:v>
                </c:pt>
                <c:pt idx="605">
                  <c:v>-76.731837477108471</c:v>
                </c:pt>
                <c:pt idx="606">
                  <c:v>-77.996536543595994</c:v>
                </c:pt>
                <c:pt idx="607">
                  <c:v>-79.093174715855412</c:v>
                </c:pt>
                <c:pt idx="608">
                  <c:v>-80.060365695425034</c:v>
                </c:pt>
                <c:pt idx="609">
                  <c:v>-80.925190342049262</c:v>
                </c:pt>
                <c:pt idx="610">
                  <c:v>-81.707237853785074</c:v>
                </c:pt>
                <c:pt idx="611">
                  <c:v>-82.421065072492638</c:v>
                </c:pt>
                <c:pt idx="612">
                  <c:v>-83.077746866741307</c:v>
                </c:pt>
                <c:pt idx="613">
                  <c:v>-83.685884694325836</c:v>
                </c:pt>
                <c:pt idx="614">
                  <c:v>-84.252281416001807</c:v>
                </c:pt>
                <c:pt idx="615">
                  <c:v>-84.782404372153223</c:v>
                </c:pt>
                <c:pt idx="616">
                  <c:v>-85.280710494451142</c:v>
                </c:pt>
                <c:pt idx="617">
                  <c:v>-85.750879315290348</c:v>
                </c:pt>
                <c:pt idx="618">
                  <c:v>-85.931773894991963</c:v>
                </c:pt>
                <c:pt idx="619">
                  <c:v>-86.108837092190385</c:v>
                </c:pt>
                <c:pt idx="620">
                  <c:v>-86.282231427565449</c:v>
                </c:pt>
                <c:pt idx="621">
                  <c:v>-86.452109199745223</c:v>
                </c:pt>
                <c:pt idx="622">
                  <c:v>-86.618613325207605</c:v>
                </c:pt>
                <c:pt idx="623">
                  <c:v>-86.781878094111576</c:v>
                </c:pt>
                <c:pt idx="624">
                  <c:v>-86.942029851872405</c:v>
                </c:pt>
                <c:pt idx="625">
                  <c:v>-87.099187614997703</c:v>
                </c:pt>
                <c:pt idx="626">
                  <c:v>-87.253463628593181</c:v>
                </c:pt>
                <c:pt idx="627">
                  <c:v>-87.404963872000408</c:v>
                </c:pt>
                <c:pt idx="628">
                  <c:v>-87.553788518215057</c:v>
                </c:pt>
                <c:pt idx="629">
                  <c:v>-87.700032352035819</c:v>
                </c:pt>
                <c:pt idx="630">
                  <c:v>-87.843785151290717</c:v>
                </c:pt>
                <c:pt idx="631">
                  <c:v>-87.985132034966568</c:v>
                </c:pt>
                <c:pt idx="632">
                  <c:v>-88.124153781616144</c:v>
                </c:pt>
                <c:pt idx="633">
                  <c:v>-88.260927121024793</c:v>
                </c:pt>
                <c:pt idx="634">
                  <c:v>-88.395525001778012</c:v>
                </c:pt>
                <c:pt idx="635">
                  <c:v>-88.528016837072641</c:v>
                </c:pt>
                <c:pt idx="636">
                  <c:v>-88.658468730855162</c:v>
                </c:pt>
                <c:pt idx="637">
                  <c:v>-88.786943686141996</c:v>
                </c:pt>
                <c:pt idx="638">
                  <c:v>-88.913501797177162</c:v>
                </c:pt>
                <c:pt idx="639">
                  <c:v>-89.038200426906286</c:v>
                </c:pt>
                <c:pt idx="640">
                  <c:v>-89.161094371091536</c:v>
                </c:pt>
                <c:pt idx="641">
                  <c:v>-89.282236010254522</c:v>
                </c:pt>
                <c:pt idx="642">
                  <c:v>-89.401675450514361</c:v>
                </c:pt>
                <c:pt idx="643">
                  <c:v>-89.519460654279627</c:v>
                </c:pt>
                <c:pt idx="644">
                  <c:v>-89.635637561659038</c:v>
                </c:pt>
                <c:pt idx="645">
                  <c:v>-89.750250203370484</c:v>
                </c:pt>
                <c:pt idx="646">
                  <c:v>-89.863340805852928</c:v>
                </c:pt>
                <c:pt idx="647">
                  <c:v>-89.974949889219175</c:v>
                </c:pt>
                <c:pt idx="648">
                  <c:v>-90.085116358626522</c:v>
                </c:pt>
                <c:pt idx="649">
                  <c:v>-90.19387758958986</c:v>
                </c:pt>
                <c:pt idx="650">
                  <c:v>-90.301269507713258</c:v>
                </c:pt>
                <c:pt idx="651">
                  <c:v>-90.407326663272698</c:v>
                </c:pt>
                <c:pt idx="652">
                  <c:v>-90.512082301044941</c:v>
                </c:pt>
                <c:pt idx="653">
                  <c:v>-90.615568425741657</c:v>
                </c:pt>
                <c:pt idx="654">
                  <c:v>-90.717815863377339</c:v>
                </c:pt>
                <c:pt idx="655">
                  <c:v>-90.818854318870819</c:v>
                </c:pt>
                <c:pt idx="656">
                  <c:v>-90.918712430155466</c:v>
                </c:pt>
                <c:pt idx="657">
                  <c:v>-91.017417819048617</c:v>
                </c:pt>
                <c:pt idx="658">
                  <c:v>-91.114997139111779</c:v>
                </c:pt>
                <c:pt idx="659">
                  <c:v>-91.211476120712547</c:v>
                </c:pt>
                <c:pt idx="660">
                  <c:v>-91.306879613483162</c:v>
                </c:pt>
                <c:pt idx="661">
                  <c:v>-91.401231626354345</c:v>
                </c:pt>
                <c:pt idx="662">
                  <c:v>-91.494555365329177</c:v>
                </c:pt>
                <c:pt idx="663">
                  <c:v>-91.586873269148882</c:v>
                </c:pt>
                <c:pt idx="664">
                  <c:v>-91.678207042990579</c:v>
                </c:pt>
                <c:pt idx="665">
                  <c:v>-91.768577690325785</c:v>
                </c:pt>
                <c:pt idx="666">
                  <c:v>-91.858005543059974</c:v>
                </c:pt>
                <c:pt idx="667">
                  <c:v>-91.94651029006296</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-4.8808419331999075E-3</c:v>
                </c:pt>
                <c:pt idx="1">
                  <c:v>-9.7616852582167735E-3</c:v>
                </c:pt>
                <c:pt idx="2">
                  <c:v>-1.4642531366868796E-2</c:v>
                </c:pt>
                <c:pt idx="3">
                  <c:v>-1.9523381650976647E-2</c:v>
                </c:pt>
                <c:pt idx="4">
                  <c:v>-2.4404237502364732E-2</c:v>
                </c:pt>
                <c:pt idx="5">
                  <c:v>-2.9285100312862425E-2</c:v>
                </c:pt>
                <c:pt idx="6">
                  <c:v>-3.4165971474305279E-2</c:v>
                </c:pt>
                <c:pt idx="7">
                  <c:v>-3.9046852378536293E-2</c:v>
                </c:pt>
                <c:pt idx="8">
                  <c:v>-4.3927744417407176E-2</c:v>
                </c:pt>
                <c:pt idx="9">
                  <c:v>-4.8808648982779548E-2</c:v>
                </c:pt>
                <c:pt idx="10">
                  <c:v>-9.7618689813219903E-2</c:v>
                </c:pt>
                <c:pt idx="11">
                  <c:v>-0.14643151446304101</c:v>
                </c:pt>
                <c:pt idx="12">
                  <c:v>-0.19524851515210295</c:v>
                </c:pt>
                <c:pt idx="13">
                  <c:v>-0.24407108447253059</c:v>
                </c:pt>
                <c:pt idx="14">
                  <c:v>-0.29290061551290364</c:v>
                </c:pt>
                <c:pt idx="15">
                  <c:v>-0.34173850198253414</c:v>
                </c:pt>
                <c:pt idx="16">
                  <c:v>-0.39058613833585309</c:v>
                </c:pt>
                <c:pt idx="17">
                  <c:v>-0.43944491989692841</c:v>
                </c:pt>
                <c:pt idx="18">
                  <c:v>-0.48831624298413551</c:v>
                </c:pt>
                <c:pt idx="19">
                  <c:v>-0.97802740937568844</c:v>
                </c:pt>
                <c:pt idx="20">
                  <c:v>-1.4705409007936312</c:v>
                </c:pt>
                <c:pt idx="21">
                  <c:v>-1.9672892960134056</c:v>
                </c:pt>
                <c:pt idx="22">
                  <c:v>-2.4697434975818524</c:v>
                </c:pt>
                <c:pt idx="23">
                  <c:v>-2.9794265656837506</c:v>
                </c:pt>
                <c:pt idx="24">
                  <c:v>-3.4979284984155732</c:v>
                </c:pt>
                <c:pt idx="25">
                  <c:v>-4.0269222448829796</c:v>
                </c:pt>
                <c:pt idx="26">
                  <c:v>-4.5681812735478813</c:v>
                </c:pt>
                <c:pt idx="27">
                  <c:v>-5.1235990644190901</c:v>
                </c:pt>
                <c:pt idx="28">
                  <c:v>-8.1907558386622785</c:v>
                </c:pt>
                <c:pt idx="29">
                  <c:v>-12.013576461489359</c:v>
                </c:pt>
                <c:pt idx="30">
                  <c:v>-17.180842807771786</c:v>
                </c:pt>
                <c:pt idx="31">
                  <c:v>-24.823923834014781</c:v>
                </c:pt>
                <c:pt idx="32">
                  <c:v>-37.267601730035288</c:v>
                </c:pt>
                <c:pt idx="33">
                  <c:v>-58.705985814020906</c:v>
                </c:pt>
                <c:pt idx="34">
                  <c:v>-90.208565180834185</c:v>
                </c:pt>
                <c:pt idx="35">
                  <c:v>-118.7246345039427</c:v>
                </c:pt>
                <c:pt idx="36">
                  <c:v>-136.20395901690742</c:v>
                </c:pt>
                <c:pt idx="37">
                  <c:v>-146.3096483799215</c:v>
                </c:pt>
                <c:pt idx="38">
                  <c:v>-152.5759653694073</c:v>
                </c:pt>
                <c:pt idx="39">
                  <c:v>-156.77457330059866</c:v>
                </c:pt>
                <c:pt idx="40">
                  <c:v>-159.76919248269371</c:v>
                </c:pt>
                <c:pt idx="41">
                  <c:v>-162.01033434924764</c:v>
                </c:pt>
                <c:pt idx="42">
                  <c:v>-163.7511184656656</c:v>
                </c:pt>
                <c:pt idx="43">
                  <c:v>-165.14332227538884</c:v>
                </c:pt>
                <c:pt idx="44">
                  <c:v>-166.2830455501651</c:v>
                </c:pt>
                <c:pt idx="45">
                  <c:v>-167.23395170642291</c:v>
                </c:pt>
                <c:pt idx="46">
                  <c:v>-168.03984309942254</c:v>
                </c:pt>
                <c:pt idx="47">
                  <c:v>-168.73183594503291</c:v>
                </c:pt>
                <c:pt idx="48">
                  <c:v>-169.33264535476226</c:v>
                </c:pt>
                <c:pt idx="49">
                  <c:v>-169.85924735850728</c:v>
                </c:pt>
                <c:pt idx="50">
                  <c:v>-170.3245902115157</c:v>
                </c:pt>
                <c:pt idx="51">
                  <c:v>-170.73872790946714</c:v>
                </c:pt>
                <c:pt idx="52">
                  <c:v>-171.10959100160102</c:v>
                </c:pt>
                <c:pt idx="53">
                  <c:v>-171.44352311135736</c:v>
                </c:pt>
                <c:pt idx="54">
                  <c:v>-171.74566221037742</c:v>
                </c:pt>
                <c:pt idx="55">
                  <c:v>-172.0202166540966</c:v>
                </c:pt>
                <c:pt idx="56">
                  <c:v>-172.27066840291374</c:v>
                </c:pt>
                <c:pt idx="57">
                  <c:v>-172.49992492244016</c:v>
                </c:pt>
                <c:pt idx="58">
                  <c:v>-172.71043429934366</c:v>
                </c:pt>
                <c:pt idx="59">
                  <c:v>-172.90427358524454</c:v>
                </c:pt>
                <c:pt idx="60">
                  <c:v>-173.08321738100236</c:v>
                </c:pt>
                <c:pt idx="61">
                  <c:v>-173.24879164823389</c:v>
                </c:pt>
                <c:pt idx="62">
                  <c:v>-173.40231634470635</c:v>
                </c:pt>
                <c:pt idx="63">
                  <c:v>-173.5449395115061</c:v>
                </c:pt>
                <c:pt idx="64">
                  <c:v>-173.67766475528444</c:v>
                </c:pt>
                <c:pt idx="65">
                  <c:v>-173.80137357875608</c:v>
                </c:pt>
                <c:pt idx="66">
                  <c:v>-173.91684365745857</c:v>
                </c:pt>
                <c:pt idx="67">
                  <c:v>-174.0247639004956</c:v>
                </c:pt>
                <c:pt idx="68">
                  <c:v>-174.12574694021788</c:v>
                </c:pt>
                <c:pt idx="69">
                  <c:v>-174.22033955161851</c:v>
                </c:pt>
                <c:pt idx="70">
                  <c:v>-174.30903139337852</c:v>
                </c:pt>
                <c:pt idx="71">
                  <c:v>-174.39226237962615</c:v>
                </c:pt>
                <c:pt idx="72">
                  <c:v>-174.47042892784387</c:v>
                </c:pt>
                <c:pt idx="73">
                  <c:v>-174.54388927913644</c:v>
                </c:pt>
                <c:pt idx="74">
                  <c:v>-174.61296804870878</c:v>
                </c:pt>
                <c:pt idx="75">
                  <c:v>-174.67796013430259</c:v>
                </c:pt>
                <c:pt idx="76">
                  <c:v>-174.73913408656276</c:v>
                </c:pt>
                <c:pt idx="77">
                  <c:v>-174.79673502640861</c:v>
                </c:pt>
                <c:pt idx="78">
                  <c:v>-174.85098717938016</c:v>
                </c:pt>
                <c:pt idx="79">
                  <c:v>-174.90209608478187</c:v>
                </c:pt>
                <c:pt idx="80">
                  <c:v>-174.95025052763441</c:v>
                </c:pt>
                <c:pt idx="81">
                  <c:v>-174.99562423346887</c:v>
                </c:pt>
                <c:pt idx="82">
                  <c:v>-175.03837735949011</c:v>
                </c:pt>
                <c:pt idx="83">
                  <c:v>-175.07865781029795</c:v>
                </c:pt>
                <c:pt idx="84">
                  <c:v>-175.11660240195891</c:v>
                </c:pt>
                <c:pt idx="85">
                  <c:v>-175.15233789458279</c:v>
                </c:pt>
                <c:pt idx="86">
                  <c:v>-175.18598191053934</c:v>
                </c:pt>
                <c:pt idx="87">
                  <c:v>-175.21764375292966</c:v>
                </c:pt>
                <c:pt idx="88">
                  <c:v>-175.24742513682003</c:v>
                </c:pt>
                <c:pt idx="89">
                  <c:v>-175.27542084397501</c:v>
                </c:pt>
                <c:pt idx="90">
                  <c:v>-175.30171931033351</c:v>
                </c:pt>
                <c:pt idx="91">
                  <c:v>-175.32640315421071</c:v>
                </c:pt>
                <c:pt idx="92">
                  <c:v>-175.34954965213691</c:v>
                </c:pt>
                <c:pt idx="93">
                  <c:v>-175.37123116833405</c:v>
                </c:pt>
                <c:pt idx="94">
                  <c:v>-175.3915155430528</c:v>
                </c:pt>
                <c:pt idx="95">
                  <c:v>-175.41046644432743</c:v>
                </c:pt>
                <c:pt idx="96">
                  <c:v>-175.42814368713516</c:v>
                </c:pt>
                <c:pt idx="97">
                  <c:v>-175.44460352345413</c:v>
                </c:pt>
                <c:pt idx="98">
                  <c:v>-175.45989890629053</c:v>
                </c:pt>
                <c:pt idx="99">
                  <c:v>-175.47407973037926</c:v>
                </c:pt>
                <c:pt idx="100">
                  <c:v>-175.48719305194302</c:v>
                </c:pt>
                <c:pt idx="101">
                  <c:v>-175.49928328962</c:v>
                </c:pt>
                <c:pt idx="102">
                  <c:v>-175.51039240842763</c:v>
                </c:pt>
                <c:pt idx="103">
                  <c:v>-175.52056008842271</c:v>
                </c:pt>
                <c:pt idx="104">
                  <c:v>-175.5298238795308</c:v>
                </c:pt>
                <c:pt idx="105">
                  <c:v>-175.53821934386005</c:v>
                </c:pt>
                <c:pt idx="106">
                  <c:v>-175.5457801866707</c:v>
                </c:pt>
                <c:pt idx="107">
                  <c:v>-175.55253837704871</c:v>
                </c:pt>
                <c:pt idx="108">
                  <c:v>-175.55852425922114</c:v>
                </c:pt>
                <c:pt idx="109">
                  <c:v>-175.56376665535413</c:v>
                </c:pt>
                <c:pt idx="110">
                  <c:v>-175.56829296058979</c:v>
                </c:pt>
                <c:pt idx="111">
                  <c:v>-175.57212923100008</c:v>
                </c:pt>
                <c:pt idx="112">
                  <c:v>-175.5753002650705</c:v>
                </c:pt>
                <c:pt idx="113">
                  <c:v>-175.57782967926516</c:v>
                </c:pt>
                <c:pt idx="114">
                  <c:v>-175.57973997817172</c:v>
                </c:pt>
                <c:pt idx="115">
                  <c:v>-175.58105261967694</c:v>
                </c:pt>
                <c:pt idx="116">
                  <c:v>-175.58178807558116</c:v>
                </c:pt>
                <c:pt idx="117">
                  <c:v>-175.58196588802224</c:v>
                </c:pt>
                <c:pt idx="118">
                  <c:v>-175.58160472204443</c:v>
                </c:pt>
                <c:pt idx="119">
                  <c:v>-175.5807224146179</c:v>
                </c:pt>
                <c:pt idx="120">
                  <c:v>-175.57933602038722</c:v>
                </c:pt>
                <c:pt idx="121">
                  <c:v>-175.57746185440175</c:v>
                </c:pt>
                <c:pt idx="122">
                  <c:v>-175.57511553205862</c:v>
                </c:pt>
                <c:pt idx="123">
                  <c:v>-175.57231200647001</c:v>
                </c:pt>
                <c:pt idx="124">
                  <c:v>-175.56906560344703</c:v>
                </c:pt>
                <c:pt idx="125">
                  <c:v>-175.56539005427618</c:v>
                </c:pt>
                <c:pt idx="126">
                  <c:v>-175.561298526451</c:v>
                </c:pt>
                <c:pt idx="127">
                  <c:v>-175.55680365250598</c:v>
                </c:pt>
                <c:pt idx="128">
                  <c:v>-175.55191755708964</c:v>
                </c:pt>
                <c:pt idx="129">
                  <c:v>-175.54665188240043</c:v>
                </c:pt>
                <c:pt idx="130">
                  <c:v>-175.54101781210179</c:v>
                </c:pt>
                <c:pt idx="131">
                  <c:v>-175.53502609382048</c:v>
                </c:pt>
                <c:pt idx="132">
                  <c:v>-175.52868706032683</c:v>
                </c:pt>
                <c:pt idx="133">
                  <c:v>-175.52201064948557</c:v>
                </c:pt>
                <c:pt idx="134">
                  <c:v>-175.51500642306073</c:v>
                </c:pt>
                <c:pt idx="135">
                  <c:v>-175.5076835844508</c:v>
                </c:pt>
                <c:pt idx="136">
                  <c:v>-175.5000509954248</c:v>
                </c:pt>
                <c:pt idx="137">
                  <c:v>-175.49211719192428</c:v>
                </c:pt>
                <c:pt idx="138">
                  <c:v>-175.48389039899266</c:v>
                </c:pt>
                <c:pt idx="139">
                  <c:v>-175.47537854488678</c:v>
                </c:pt>
                <c:pt idx="140">
                  <c:v>-175.46658927442343</c:v>
                </c:pt>
                <c:pt idx="141">
                  <c:v>-175.45752996160877</c:v>
                </c:pt>
                <c:pt idx="142">
                  <c:v>-175.44820772159548</c:v>
                </c:pt>
                <c:pt idx="143">
                  <c:v>-175.43862942200857</c:v>
                </c:pt>
                <c:pt idx="144">
                  <c:v>-175.42880169368001</c:v>
                </c:pt>
                <c:pt idx="145">
                  <c:v>-175.41873094082612</c:v>
                </c:pt>
                <c:pt idx="146">
                  <c:v>-175.40842335070309</c:v>
                </c:pt>
                <c:pt idx="147">
                  <c:v>-175.39788490277033</c:v>
                </c:pt>
                <c:pt idx="148">
                  <c:v>-175.38712137739159</c:v>
                </c:pt>
                <c:pt idx="149">
                  <c:v>-175.37613836410088</c:v>
                </c:pt>
                <c:pt idx="150">
                  <c:v>-175.36494126945783</c:v>
                </c:pt>
                <c:pt idx="151">
                  <c:v>-175.35353532451717</c:v>
                </c:pt>
                <c:pt idx="152">
                  <c:v>-175.34192559193335</c:v>
                </c:pt>
                <c:pt idx="153">
                  <c:v>-175.3301169727217</c:v>
                </c:pt>
                <c:pt idx="154">
                  <c:v>-175.31811421269529</c:v>
                </c:pt>
                <c:pt idx="155">
                  <c:v>-175.305921908595</c:v>
                </c:pt>
                <c:pt idx="156">
                  <c:v>-175.29354451393078</c:v>
                </c:pt>
                <c:pt idx="157">
                  <c:v>-175.28098634454906</c:v>
                </c:pt>
                <c:pt idx="158">
                  <c:v>-175.26825158394138</c:v>
                </c:pt>
                <c:pt idx="159">
                  <c:v>-175.25534428830872</c:v>
                </c:pt>
                <c:pt idx="160">
                  <c:v>-175.24226839139402</c:v>
                </c:pt>
                <c:pt idx="161">
                  <c:v>-175.22902770909536</c:v>
                </c:pt>
                <c:pt idx="162">
                  <c:v>-175.21562594387166</c:v>
                </c:pt>
                <c:pt idx="163">
                  <c:v>-175.20206668895102</c:v>
                </c:pt>
                <c:pt idx="164">
                  <c:v>-175.18835343235324</c:v>
                </c:pt>
                <c:pt idx="165">
                  <c:v>-175.17448956073457</c:v>
                </c:pt>
                <c:pt idx="166">
                  <c:v>-175.1604783630647</c:v>
                </c:pt>
                <c:pt idx="167">
                  <c:v>-175.14632303414464</c:v>
                </c:pt>
                <c:pt idx="168">
                  <c:v>-175.13202667797276</c:v>
                </c:pt>
                <c:pt idx="169">
                  <c:v>-175.11759231096704</c:v>
                </c:pt>
                <c:pt idx="170">
                  <c:v>-175.10302286505109</c:v>
                </c:pt>
                <c:pt idx="171">
                  <c:v>-175.08832119060955</c:v>
                </c:pt>
                <c:pt idx="172">
                  <c:v>-175.07349005932031</c:v>
                </c:pt>
                <c:pt idx="173">
                  <c:v>-175.05853216686901</c:v>
                </c:pt>
                <c:pt idx="174">
                  <c:v>-175.04345013555181</c:v>
                </c:pt>
                <c:pt idx="175">
                  <c:v>-175.02824651677099</c:v>
                </c:pt>
                <c:pt idx="176">
                  <c:v>-175.01292379343016</c:v>
                </c:pt>
                <c:pt idx="177">
                  <c:v>-174.99748438223148</c:v>
                </c:pt>
                <c:pt idx="178">
                  <c:v>-174.98193063588178</c:v>
                </c:pt>
                <c:pt idx="179">
                  <c:v>-174.96626484521025</c:v>
                </c:pt>
                <c:pt idx="180">
                  <c:v>-174.95048924120249</c:v>
                </c:pt>
                <c:pt idx="181">
                  <c:v>-174.93460599695467</c:v>
                </c:pt>
                <c:pt idx="182">
                  <c:v>-174.91861722955142</c:v>
                </c:pt>
                <c:pt idx="183">
                  <c:v>-174.90252500187049</c:v>
                </c:pt>
                <c:pt idx="184">
                  <c:v>-174.88633132431869</c:v>
                </c:pt>
                <c:pt idx="185">
                  <c:v>-174.87003815650056</c:v>
                </c:pt>
                <c:pt idx="186">
                  <c:v>-174.85364740882406</c:v>
                </c:pt>
                <c:pt idx="187">
                  <c:v>-174.83716094404528</c:v>
                </c:pt>
                <c:pt idx="188">
                  <c:v>-174.82058057875551</c:v>
                </c:pt>
                <c:pt idx="189">
                  <c:v>-174.80390808481249</c:v>
                </c:pt>
                <c:pt idx="190">
                  <c:v>-174.78714519071895</c:v>
                </c:pt>
                <c:pt idx="191">
                  <c:v>-174.77029358294959</c:v>
                </c:pt>
                <c:pt idx="192">
                  <c:v>-174.75335490723086</c:v>
                </c:pt>
                <c:pt idx="193">
                  <c:v>-174.73633076977259</c:v>
                </c:pt>
                <c:pt idx="194">
                  <c:v>-174.71922273845624</c:v>
                </c:pt>
                <c:pt idx="195">
                  <c:v>-174.70203234397982</c:v>
                </c:pt>
                <c:pt idx="196">
                  <c:v>-174.68476108096232</c:v>
                </c:pt>
                <c:pt idx="197">
                  <c:v>-174.66741040900851</c:v>
                </c:pt>
                <c:pt idx="198">
                  <c:v>-174.6499817537364</c:v>
                </c:pt>
                <c:pt idx="199">
                  <c:v>-174.63247650776864</c:v>
                </c:pt>
                <c:pt idx="200">
                  <c:v>-174.61489603168917</c:v>
                </c:pt>
                <c:pt idx="201">
                  <c:v>-174.59724165496712</c:v>
                </c:pt>
                <c:pt idx="202">
                  <c:v>-174.57951467684813</c:v>
                </c:pt>
                <c:pt idx="203">
                  <c:v>-174.56171636721584</c:v>
                </c:pt>
                <c:pt idx="204">
                  <c:v>-174.54384796742363</c:v>
                </c:pt>
                <c:pt idx="205">
                  <c:v>-174.52591069109829</c:v>
                </c:pt>
                <c:pt idx="206">
                  <c:v>-174.50790572491647</c:v>
                </c:pt>
                <c:pt idx="207">
                  <c:v>-174.48983422935558</c:v>
                </c:pt>
                <c:pt idx="208">
                  <c:v>-174.47169733941891</c:v>
                </c:pt>
                <c:pt idx="209">
                  <c:v>-174.45349616533744</c:v>
                </c:pt>
                <c:pt idx="210">
                  <c:v>-174.43523179324822</c:v>
                </c:pt>
                <c:pt idx="211">
                  <c:v>-174.4169052858505</c:v>
                </c:pt>
                <c:pt idx="212">
                  <c:v>-174.39851768304064</c:v>
                </c:pt>
                <c:pt idx="213">
                  <c:v>-174.38007000252622</c:v>
                </c:pt>
                <c:pt idx="214">
                  <c:v>-174.36156324042062</c:v>
                </c:pt>
                <c:pt idx="215">
                  <c:v>-174.34299837181837</c:v>
                </c:pt>
                <c:pt idx="216">
                  <c:v>-174.32437635135236</c:v>
                </c:pt>
                <c:pt idx="217">
                  <c:v>-174.305698113733</c:v>
                </c:pt>
                <c:pt idx="218">
                  <c:v>-174.28696457427077</c:v>
                </c:pt>
                <c:pt idx="219">
                  <c:v>-174.26817662938222</c:v>
                </c:pt>
                <c:pt idx="220">
                  <c:v>-174.2493351570802</c:v>
                </c:pt>
                <c:pt idx="221">
                  <c:v>-174.23044101744878</c:v>
                </c:pt>
                <c:pt idx="222">
                  <c:v>-174.21149505310365</c:v>
                </c:pt>
                <c:pt idx="223">
                  <c:v>-174.19249808963835</c:v>
                </c:pt>
                <c:pt idx="224">
                  <c:v>-174.17345093605681</c:v>
                </c:pt>
                <c:pt idx="225">
                  <c:v>-174.15435438519262</c:v>
                </c:pt>
                <c:pt idx="226">
                  <c:v>-173.96083566663327</c:v>
                </c:pt>
                <c:pt idx="227">
                  <c:v>-173.76314349168052</c:v>
                </c:pt>
                <c:pt idx="228">
                  <c:v>-173.56185763408226</c:v>
                </c:pt>
                <c:pt idx="229">
                  <c:v>-173.35746189376491</c:v>
                </c:pt>
                <c:pt idx="230">
                  <c:v>-173.15036343836564</c:v>
                </c:pt>
                <c:pt idx="231">
                  <c:v>-172.94090764118107</c:v>
                </c:pt>
                <c:pt idx="232">
                  <c:v>-172.72938959430721</c:v>
                </c:pt>
                <c:pt idx="233">
                  <c:v>-172.51606313554296</c:v>
                </c:pt>
                <c:pt idx="234">
                  <c:v>-172.30114799412564</c:v>
                </c:pt>
                <c:pt idx="235">
                  <c:v>-172.08483549760419</c:v>
                </c:pt>
                <c:pt idx="236">
                  <c:v>-171.86729316708283</c:v>
                </c:pt>
                <c:pt idx="237">
                  <c:v>-171.64866844563394</c:v>
                </c:pt>
                <c:pt idx="238">
                  <c:v>-171.42909174491237</c:v>
                </c:pt>
                <c:pt idx="239">
                  <c:v>-171.20867895117232</c:v>
                </c:pt>
                <c:pt idx="240">
                  <c:v>-170.98753349941131</c:v>
                </c:pt>
                <c:pt idx="241">
                  <c:v>-170.76574810005999</c:v>
                </c:pt>
                <c:pt idx="242">
                  <c:v>-170.54340618428313</c:v>
                </c:pt>
                <c:pt idx="243">
                  <c:v>-170.32058311997233</c:v>
                </c:pt>
                <c:pt idx="244">
                  <c:v>-170.09734723977749</c:v>
                </c:pt>
                <c:pt idx="245">
                  <c:v>-169.87376071421215</c:v>
                </c:pt>
                <c:pt idx="246">
                  <c:v>-169.64988029639471</c:v>
                </c:pt>
                <c:pt idx="247">
                  <c:v>-169.42575795990655</c:v>
                </c:pt>
                <c:pt idx="248">
                  <c:v>-169.20144144723344</c:v>
                </c:pt>
                <c:pt idx="249">
                  <c:v>-168.97697474307088</c:v>
                </c:pt>
                <c:pt idx="250">
                  <c:v>-168.75239848422413</c:v>
                </c:pt>
                <c:pt idx="251">
                  <c:v>-168.5277503157869</c:v>
                </c:pt>
                <c:pt idx="252">
                  <c:v>-168.30306520162927</c:v>
                </c:pt>
                <c:pt idx="253">
                  <c:v>-168.07837569588114</c:v>
                </c:pt>
                <c:pt idx="254">
                  <c:v>-167.85371218100474</c:v>
                </c:pt>
                <c:pt idx="255">
                  <c:v>-167.62910307714961</c:v>
                </c:pt>
                <c:pt idx="256">
                  <c:v>-167.40457502674715</c:v>
                </c:pt>
                <c:pt idx="257">
                  <c:v>-167.18015305769021</c:v>
                </c:pt>
                <c:pt idx="258">
                  <c:v>-166.95586072793708</c:v>
                </c:pt>
                <c:pt idx="259">
                  <c:v>-166.73172025395829</c:v>
                </c:pt>
                <c:pt idx="260">
                  <c:v>-166.50775262509029</c:v>
                </c:pt>
                <c:pt idx="261">
                  <c:v>-166.28397770556694</c:v>
                </c:pt>
                <c:pt idx="262">
                  <c:v>-166.06041432574756</c:v>
                </c:pt>
                <c:pt idx="263">
                  <c:v>-165.83708036385363</c:v>
                </c:pt>
                <c:pt idx="264">
                  <c:v>-165.61399281934513</c:v>
                </c:pt>
                <c:pt idx="265">
                  <c:v>-165.39116787891788</c:v>
                </c:pt>
                <c:pt idx="266">
                  <c:v>-165.16862097597388</c:v>
                </c:pt>
                <c:pt idx="267">
                  <c:v>-164.94636684430674</c:v>
                </c:pt>
                <c:pt idx="268">
                  <c:v>-164.72441956664883</c:v>
                </c:pt>
                <c:pt idx="269">
                  <c:v>-164.50279261864756</c:v>
                </c:pt>
                <c:pt idx="270">
                  <c:v>-164.28149890876603</c:v>
                </c:pt>
                <c:pt idx="271">
                  <c:v>-164.06055081454528</c:v>
                </c:pt>
                <c:pt idx="272">
                  <c:v>-163.83996021561114</c:v>
                </c:pt>
                <c:pt idx="273">
                  <c:v>-163.61973852376502</c:v>
                </c:pt>
                <c:pt idx="274">
                  <c:v>-163.39989671045777</c:v>
                </c:pt>
                <c:pt idx="275">
                  <c:v>-163.18044533191068</c:v>
                </c:pt>
                <c:pt idx="276">
                  <c:v>-162.96139455212059</c:v>
                </c:pt>
                <c:pt idx="277">
                  <c:v>-162.74275416395551</c:v>
                </c:pt>
                <c:pt idx="278">
                  <c:v>-162.52453360852886</c:v>
                </c:pt>
                <c:pt idx="279">
                  <c:v>-162.30674199301612</c:v>
                </c:pt>
                <c:pt idx="280">
                  <c:v>-162.08938810706371</c:v>
                </c:pt>
                <c:pt idx="281">
                  <c:v>-161.8724804379203</c:v>
                </c:pt>
                <c:pt idx="282">
                  <c:v>-161.65602718441102</c:v>
                </c:pt>
                <c:pt idx="283">
                  <c:v>-161.44003626985926</c:v>
                </c:pt>
                <c:pt idx="284">
                  <c:v>-161.22451535405284</c:v>
                </c:pt>
                <c:pt idx="285">
                  <c:v>-161.00947184433915</c:v>
                </c:pt>
                <c:pt idx="286">
                  <c:v>-160.79491290592733</c:v>
                </c:pt>
                <c:pt idx="287">
                  <c:v>-160.580845471467</c:v>
                </c:pt>
                <c:pt idx="288">
                  <c:v>-160.36727624996635</c:v>
                </c:pt>
                <c:pt idx="289">
                  <c:v>-160.15421173510663</c:v>
                </c:pt>
                <c:pt idx="290">
                  <c:v>-159.94165821300402</c:v>
                </c:pt>
                <c:pt idx="291">
                  <c:v>-159.72962176946641</c:v>
                </c:pt>
                <c:pt idx="292">
                  <c:v>-159.51810829678612</c:v>
                </c:pt>
                <c:pt idx="293">
                  <c:v>-159.30712350010825</c:v>
                </c:pt>
                <c:pt idx="294">
                  <c:v>-159.09667290340821</c:v>
                </c:pt>
                <c:pt idx="295">
                  <c:v>-158.88676185511142</c:v>
                </c:pt>
                <c:pt idx="296">
                  <c:v>-158.67739553338296</c:v>
                </c:pt>
                <c:pt idx="297">
                  <c:v>-158.46857895111421</c:v>
                </c:pt>
                <c:pt idx="298">
                  <c:v>-158.26031696063004</c:v>
                </c:pt>
                <c:pt idx="299">
                  <c:v>-158.05261425813868</c:v>
                </c:pt>
                <c:pt idx="300">
                  <c:v>-157.84547538794436</c:v>
                </c:pt>
                <c:pt idx="301">
                  <c:v>-157.63890474644069</c:v>
                </c:pt>
                <c:pt idx="302">
                  <c:v>-157.43290658590163</c:v>
                </c:pt>
                <c:pt idx="303">
                  <c:v>-157.22748501808579</c:v>
                </c:pt>
                <c:pt idx="304">
                  <c:v>-157.0226440176674</c:v>
                </c:pt>
                <c:pt idx="305">
                  <c:v>-156.81838742550718</c:v>
                </c:pt>
                <c:pt idx="306">
                  <c:v>-156.61471895177536</c:v>
                </c:pt>
                <c:pt idx="307">
                  <c:v>-156.41164217893663</c:v>
                </c:pt>
                <c:pt idx="308">
                  <c:v>-156.20916056460797</c:v>
                </c:pt>
                <c:pt idx="309">
                  <c:v>-156.00727744429801</c:v>
                </c:pt>
                <c:pt idx="310">
                  <c:v>-155.8059960340365</c:v>
                </c:pt>
                <c:pt idx="311">
                  <c:v>-155.60531943290144</c:v>
                </c:pt>
                <c:pt idx="312">
                  <c:v>-155.40525062545134</c:v>
                </c:pt>
                <c:pt idx="313">
                  <c:v>-155.2057924840687</c:v>
                </c:pt>
                <c:pt idx="314">
                  <c:v>-155.00694777122132</c:v>
                </c:pt>
                <c:pt idx="315">
                  <c:v>-154.80871914164621</c:v>
                </c:pt>
                <c:pt idx="316">
                  <c:v>-154.6111091444622</c:v>
                </c:pt>
                <c:pt idx="317">
                  <c:v>-154.41412022521524</c:v>
                </c:pt>
                <c:pt idx="318">
                  <c:v>-154.21775472786106</c:v>
                </c:pt>
                <c:pt idx="319">
                  <c:v>-154.02201489668892</c:v>
                </c:pt>
                <c:pt idx="320">
                  <c:v>-153.82690287819074</c:v>
                </c:pt>
                <c:pt idx="321">
                  <c:v>-153.63242072287863</c:v>
                </c:pt>
                <c:pt idx="322">
                  <c:v>-153.43857038705386</c:v>
                </c:pt>
                <c:pt idx="323">
                  <c:v>-153.24535373453043</c:v>
                </c:pt>
                <c:pt idx="324">
                  <c:v>-153.05277253831611</c:v>
                </c:pt>
                <c:pt idx="325">
                  <c:v>-152.86082848225288</c:v>
                </c:pt>
                <c:pt idx="326">
                  <c:v>-152.6695231626199</c:v>
                </c:pt>
                <c:pt idx="327">
                  <c:v>-152.47885808970008</c:v>
                </c:pt>
                <c:pt idx="328">
                  <c:v>-152.28883468931326</c:v>
                </c:pt>
                <c:pt idx="329">
                  <c:v>-152.09945430431722</c:v>
                </c:pt>
                <c:pt idx="330">
                  <c:v>-151.91071819607834</c:v>
                </c:pt>
                <c:pt idx="331">
                  <c:v>-151.72262754591321</c:v>
                </c:pt>
                <c:pt idx="332">
                  <c:v>-151.53518345650355</c:v>
                </c:pt>
                <c:pt idx="333">
                  <c:v>-151.34838695328426</c:v>
                </c:pt>
                <c:pt idx="334">
                  <c:v>-151.16223898580733</c:v>
                </c:pt>
                <c:pt idx="335">
                  <c:v>-150.97674042908181</c:v>
                </c:pt>
                <c:pt idx="336">
                  <c:v>-150.79189208489092</c:v>
                </c:pt>
                <c:pt idx="337">
                  <c:v>-150.60769468308817</c:v>
                </c:pt>
                <c:pt idx="338">
                  <c:v>-150.42414888287195</c:v>
                </c:pt>
                <c:pt idx="339">
                  <c:v>-150.24125527404087</c:v>
                </c:pt>
                <c:pt idx="340">
                  <c:v>-150.05901437822928</c:v>
                </c:pt>
                <c:pt idx="341">
                  <c:v>-149.87742665012496</c:v>
                </c:pt>
                <c:pt idx="342">
                  <c:v>-149.69649247866857</c:v>
                </c:pt>
                <c:pt idx="343">
                  <c:v>-149.51621218823612</c:v>
                </c:pt>
                <c:pt idx="344">
                  <c:v>-149.33658603980462</c:v>
                </c:pt>
                <c:pt idx="345">
                  <c:v>-149.15761423210182</c:v>
                </c:pt>
                <c:pt idx="346">
                  <c:v>-148.97929690274015</c:v>
                </c:pt>
                <c:pt idx="347">
                  <c:v>-148.80163412933544</c:v>
                </c:pt>
                <c:pt idx="348">
                  <c:v>-148.62462593061088</c:v>
                </c:pt>
                <c:pt idx="349">
                  <c:v>-148.44827226748657</c:v>
                </c:pt>
                <c:pt idx="350">
                  <c:v>-148.27257304415508</c:v>
                </c:pt>
                <c:pt idx="351">
                  <c:v>-148.09752810914284</c:v>
                </c:pt>
                <c:pt idx="352">
                  <c:v>-147.92313725635879</c:v>
                </c:pt>
                <c:pt idx="353">
                  <c:v>-147.74940022612907</c:v>
                </c:pt>
                <c:pt idx="354">
                  <c:v>-147.57631670621925</c:v>
                </c:pt>
                <c:pt idx="355">
                  <c:v>-147.40388633284383</c:v>
                </c:pt>
                <c:pt idx="356">
                  <c:v>-147.23210869166314</c:v>
                </c:pt>
                <c:pt idx="357">
                  <c:v>-147.06098331876802</c:v>
                </c:pt>
                <c:pt idx="358">
                  <c:v>-146.89050970165232</c:v>
                </c:pt>
                <c:pt idx="359">
                  <c:v>-146.72068728017373</c:v>
                </c:pt>
                <c:pt idx="360">
                  <c:v>-146.55151544750265</c:v>
                </c:pt>
                <c:pt idx="361">
                  <c:v>-146.38299355105951</c:v>
                </c:pt>
                <c:pt idx="362">
                  <c:v>-146.21512089344083</c:v>
                </c:pt>
                <c:pt idx="363">
                  <c:v>-146.04789673333354</c:v>
                </c:pt>
                <c:pt idx="364">
                  <c:v>-145.88132028641854</c:v>
                </c:pt>
                <c:pt idx="365">
                  <c:v>-145.71539072626308</c:v>
                </c:pt>
                <c:pt idx="366">
                  <c:v>-145.55010718520191</c:v>
                </c:pt>
                <c:pt idx="367">
                  <c:v>-145.38546875520788</c:v>
                </c:pt>
                <c:pt idx="368">
                  <c:v>-145.22147448875171</c:v>
                </c:pt>
                <c:pt idx="369">
                  <c:v>-145.05812339965078</c:v>
                </c:pt>
                <c:pt idx="370">
                  <c:v>-144.895414463908</c:v>
                </c:pt>
                <c:pt idx="371">
                  <c:v>-144.73334662053941</c:v>
                </c:pt>
                <c:pt idx="372">
                  <c:v>-144.5719187723918</c:v>
                </c:pt>
                <c:pt idx="373">
                  <c:v>-144.41112978695011</c:v>
                </c:pt>
                <c:pt idx="374">
                  <c:v>-144.25097849713399</c:v>
                </c:pt>
                <c:pt idx="375">
                  <c:v>-144.09146370208495</c:v>
                </c:pt>
                <c:pt idx="376">
                  <c:v>-143.93258416794254</c:v>
                </c:pt>
                <c:pt idx="377">
                  <c:v>-143.77433862861133</c:v>
                </c:pt>
                <c:pt idx="378">
                  <c:v>-143.61672578651704</c:v>
                </c:pt>
                <c:pt idx="379">
                  <c:v>-143.45974431335347</c:v>
                </c:pt>
                <c:pt idx="380">
                  <c:v>-143.30339285081917</c:v>
                </c:pt>
                <c:pt idx="381">
                  <c:v>-143.1476700113443</c:v>
                </c:pt>
                <c:pt idx="382">
                  <c:v>-142.99257437880811</c:v>
                </c:pt>
                <c:pt idx="383">
                  <c:v>-142.83810450924602</c:v>
                </c:pt>
                <c:pt idx="384">
                  <c:v>-142.68425893154819</c:v>
                </c:pt>
                <c:pt idx="385">
                  <c:v>-142.53103614814734</c:v>
                </c:pt>
                <c:pt idx="386">
                  <c:v>-142.37843463569794</c:v>
                </c:pt>
                <c:pt idx="387">
                  <c:v>-142.22645284574557</c:v>
                </c:pt>
                <c:pt idx="388">
                  <c:v>-142.07508920538697</c:v>
                </c:pt>
                <c:pt idx="389">
                  <c:v>-141.92434211792084</c:v>
                </c:pt>
                <c:pt idx="390">
                  <c:v>-141.77420996348945</c:v>
                </c:pt>
                <c:pt idx="391">
                  <c:v>-141.62469109971082</c:v>
                </c:pt>
                <c:pt idx="392">
                  <c:v>-141.47578386230199</c:v>
                </c:pt>
                <c:pt idx="393">
                  <c:v>-141.32748656569325</c:v>
                </c:pt>
                <c:pt idx="394">
                  <c:v>-141.17979750363313</c:v>
                </c:pt>
                <c:pt idx="395">
                  <c:v>-141.03271494978472</c:v>
                </c:pt>
                <c:pt idx="396">
                  <c:v>-140.88623715831301</c:v>
                </c:pt>
                <c:pt idx="397">
                  <c:v>-140.74036236446335</c:v>
                </c:pt>
                <c:pt idx="398">
                  <c:v>-140.59508878513122</c:v>
                </c:pt>
                <c:pt idx="399">
                  <c:v>-140.45041461942355</c:v>
                </c:pt>
                <c:pt idx="400">
                  <c:v>-140.30633804921092</c:v>
                </c:pt>
                <c:pt idx="401">
                  <c:v>-140.16285723967161</c:v>
                </c:pt>
                <c:pt idx="402">
                  <c:v>-140.01997033982727</c:v>
                </c:pt>
                <c:pt idx="403">
                  <c:v>-139.87767548306974</c:v>
                </c:pt>
                <c:pt idx="404">
                  <c:v>-139.73597078767989</c:v>
                </c:pt>
                <c:pt idx="405">
                  <c:v>-139.59485435733805</c:v>
                </c:pt>
                <c:pt idx="406">
                  <c:v>-139.4543242816263</c:v>
                </c:pt>
                <c:pt idx="407">
                  <c:v>-139.31437863652258</c:v>
                </c:pt>
                <c:pt idx="408">
                  <c:v>-139.17501548488676</c:v>
                </c:pt>
                <c:pt idx="409">
                  <c:v>-139.03623287693873</c:v>
                </c:pt>
                <c:pt idx="410">
                  <c:v>-138.89802885072856</c:v>
                </c:pt>
                <c:pt idx="411">
                  <c:v>-138.7604014325988</c:v>
                </c:pt>
                <c:pt idx="412">
                  <c:v>-138.62334863763905</c:v>
                </c:pt>
                <c:pt idx="413">
                  <c:v>-138.48686847013295</c:v>
                </c:pt>
                <c:pt idx="414">
                  <c:v>-138.3509589239971</c:v>
                </c:pt>
                <c:pt idx="415">
                  <c:v>-138.21561798321318</c:v>
                </c:pt>
                <c:pt idx="416">
                  <c:v>-138.08084362225179</c:v>
                </c:pt>
                <c:pt idx="417">
                  <c:v>-137.94663380648944</c:v>
                </c:pt>
                <c:pt idx="418">
                  <c:v>-137.81298649261808</c:v>
                </c:pt>
                <c:pt idx="419">
                  <c:v>-137.67989962904727</c:v>
                </c:pt>
                <c:pt idx="420">
                  <c:v>-137.54737115629933</c:v>
                </c:pt>
                <c:pt idx="421">
                  <c:v>-137.41539900739724</c:v>
                </c:pt>
                <c:pt idx="422">
                  <c:v>-137.28398110824565</c:v>
                </c:pt>
                <c:pt idx="423">
                  <c:v>-137.15311537800505</c:v>
                </c:pt>
                <c:pt idx="424">
                  <c:v>-137.0227997294586</c:v>
                </c:pt>
                <c:pt idx="425">
                  <c:v>-136.89303206937291</c:v>
                </c:pt>
                <c:pt idx="426">
                  <c:v>-136.76381029885138</c:v>
                </c:pt>
                <c:pt idx="427">
                  <c:v>-136.63513231368134</c:v>
                </c:pt>
                <c:pt idx="428">
                  <c:v>-136.5069960046747</c:v>
                </c:pt>
                <c:pt idx="429">
                  <c:v>-136.37939925800157</c:v>
                </c:pt>
                <c:pt idx="430">
                  <c:v>-136.25233995551821</c:v>
                </c:pt>
                <c:pt idx="431">
                  <c:v>-136.12581597508816</c:v>
                </c:pt>
                <c:pt idx="432">
                  <c:v>-135.99982519089716</c:v>
                </c:pt>
                <c:pt idx="433">
                  <c:v>-135.87436547376211</c:v>
                </c:pt>
                <c:pt idx="434">
                  <c:v>-135.74943469143389</c:v>
                </c:pt>
                <c:pt idx="435">
                  <c:v>-135.62503070889392</c:v>
                </c:pt>
                <c:pt idx="436">
                  <c:v>-135.50115138864504</c:v>
                </c:pt>
                <c:pt idx="437">
                  <c:v>-135.37779459099647</c:v>
                </c:pt>
                <c:pt idx="438">
                  <c:v>-135.25495817434287</c:v>
                </c:pt>
                <c:pt idx="439">
                  <c:v>-135.13263999543781</c:v>
                </c:pt>
                <c:pt idx="440">
                  <c:v>-135.01083790966146</c:v>
                </c:pt>
                <c:pt idx="441">
                  <c:v>-134.88954977128301</c:v>
                </c:pt>
                <c:pt idx="442">
                  <c:v>-134.76877343371723</c:v>
                </c:pt>
                <c:pt idx="443">
                  <c:v>-134.64850674977578</c:v>
                </c:pt>
                <c:pt idx="444">
                  <c:v>-134.52874757191324</c:v>
                </c:pt>
                <c:pt idx="445">
                  <c:v>-134.40949375246785</c:v>
                </c:pt>
                <c:pt idx="446">
                  <c:v>-134.29074314389703</c:v>
                </c:pt>
                <c:pt idx="447">
                  <c:v>-134.17249359900768</c:v>
                </c:pt>
                <c:pt idx="448">
                  <c:v>-134.05474297118161</c:v>
                </c:pt>
                <c:pt idx="449">
                  <c:v>-133.93748911459593</c:v>
                </c:pt>
                <c:pt idx="450">
                  <c:v>-133.82072988443841</c:v>
                </c:pt>
                <c:pt idx="451">
                  <c:v>-133.70446313711832</c:v>
                </c:pt>
                <c:pt idx="452">
                  <c:v>-133.58868673047218</c:v>
                </c:pt>
                <c:pt idx="453">
                  <c:v>-133.47339852396487</c:v>
                </c:pt>
                <c:pt idx="454">
                  <c:v>-133.35859637888652</c:v>
                </c:pt>
                <c:pt idx="455">
                  <c:v>-133.24427815854415</c:v>
                </c:pt>
                <c:pt idx="456">
                  <c:v>-133.1304417284494</c:v>
                </c:pt>
                <c:pt idx="457">
                  <c:v>-133.01708495650183</c:v>
                </c:pt>
                <c:pt idx="458">
                  <c:v>-132.9042057131673</c:v>
                </c:pt>
                <c:pt idx="459">
                  <c:v>-132.79180187165275</c:v>
                </c:pt>
                <c:pt idx="460">
                  <c:v>-132.67987130807657</c:v>
                </c:pt>
                <c:pt idx="461">
                  <c:v>-132.56841190163451</c:v>
                </c:pt>
                <c:pt idx="462">
                  <c:v>-132.45742153476183</c:v>
                </c:pt>
                <c:pt idx="463">
                  <c:v>-132.34689809329146</c:v>
                </c:pt>
                <c:pt idx="464">
                  <c:v>-132.23683946660799</c:v>
                </c:pt>
                <c:pt idx="465">
                  <c:v>-132.12724354779789</c:v>
                </c:pt>
                <c:pt idx="466">
                  <c:v>-132.01810823379594</c:v>
                </c:pt>
                <c:pt idx="467">
                  <c:v>-131.90943142552791</c:v>
                </c:pt>
                <c:pt idx="468">
                  <c:v>-131.80121102804938</c:v>
                </c:pt>
                <c:pt idx="469">
                  <c:v>-131.69344495068106</c:v>
                </c:pt>
                <c:pt idx="470">
                  <c:v>-131.58613110714052</c:v>
                </c:pt>
                <c:pt idx="471">
                  <c:v>-131.47926741567045</c:v>
                </c:pt>
                <c:pt idx="472">
                  <c:v>-131.37285179916339</c:v>
                </c:pt>
                <c:pt idx="473">
                  <c:v>-131.2668821852829</c:v>
                </c:pt>
                <c:pt idx="474">
                  <c:v>-131.16135650658168</c:v>
                </c:pt>
                <c:pt idx="475">
                  <c:v>-131.05627270061646</c:v>
                </c:pt>
                <c:pt idx="476">
                  <c:v>-130.95162871005917</c:v>
                </c:pt>
                <c:pt idx="477">
                  <c:v>-130.8474224828054</c:v>
                </c:pt>
                <c:pt idx="478">
                  <c:v>-130.74365197207968</c:v>
                </c:pt>
                <c:pt idx="479">
                  <c:v>-130.64031513653745</c:v>
                </c:pt>
                <c:pt idx="480">
                  <c:v>-130.53740994036434</c:v>
                </c:pt>
                <c:pt idx="481">
                  <c:v>-130.4349343533724</c:v>
                </c:pt>
                <c:pt idx="482">
                  <c:v>-130.33288635109304</c:v>
                </c:pt>
                <c:pt idx="483">
                  <c:v>-130.23126391486792</c:v>
                </c:pt>
                <c:pt idx="484">
                  <c:v>-130.13006503193628</c:v>
                </c:pt>
                <c:pt idx="485">
                  <c:v>-130.02928769551991</c:v>
                </c:pt>
                <c:pt idx="486">
                  <c:v>-129.92892990490543</c:v>
                </c:pt>
                <c:pt idx="487">
                  <c:v>-129.82898966552361</c:v>
                </c:pt>
                <c:pt idx="488">
                  <c:v>-129.7294649890267</c:v>
                </c:pt>
                <c:pt idx="489">
                  <c:v>-129.63035389336247</c:v>
                </c:pt>
                <c:pt idx="490">
                  <c:v>-129.5316544028463</c:v>
                </c:pt>
                <c:pt idx="491">
                  <c:v>-129.43336454823063</c:v>
                </c:pt>
                <c:pt idx="492">
                  <c:v>-129.33548236677203</c:v>
                </c:pt>
                <c:pt idx="493">
                  <c:v>-129.2380059022957</c:v>
                </c:pt>
                <c:pt idx="494">
                  <c:v>-129.14093320525811</c:v>
                </c:pt>
                <c:pt idx="495">
                  <c:v>-129.04426233280688</c:v>
                </c:pt>
                <c:pt idx="496">
                  <c:v>-128.9479913488388</c:v>
                </c:pt>
                <c:pt idx="497">
                  <c:v>-128.85211832405543</c:v>
                </c:pt>
                <c:pt idx="498">
                  <c:v>-128.75664133601671</c:v>
                </c:pt>
                <c:pt idx="499">
                  <c:v>-128.66155846919233</c:v>
                </c:pt>
                <c:pt idx="500">
                  <c:v>-128.56686781501119</c:v>
                </c:pt>
                <c:pt idx="501">
                  <c:v>-128.47256747190875</c:v>
                </c:pt>
                <c:pt idx="502">
                  <c:v>-128.37865554537251</c:v>
                </c:pt>
                <c:pt idx="503">
                  <c:v>-128.28513014798526</c:v>
                </c:pt>
                <c:pt idx="504">
                  <c:v>-128.19198939946685</c:v>
                </c:pt>
                <c:pt idx="505">
                  <c:v>-128.09923142671386</c:v>
                </c:pt>
                <c:pt idx="506">
                  <c:v>-128.00685436383733</c:v>
                </c:pt>
                <c:pt idx="507">
                  <c:v>-127.9148563521991</c:v>
                </c:pt>
                <c:pt idx="508">
                  <c:v>-127.82323554044602</c:v>
                </c:pt>
                <c:pt idx="509">
                  <c:v>-127.73199008454255</c:v>
                </c:pt>
                <c:pt idx="510">
                  <c:v>-127.64111814780188</c:v>
                </c:pt>
                <c:pt idx="511">
                  <c:v>-127.55061790091511</c:v>
                </c:pt>
                <c:pt idx="512">
                  <c:v>-127.4604875219791</c:v>
                </c:pt>
                <c:pt idx="513">
                  <c:v>-127.3707251965225</c:v>
                </c:pt>
                <c:pt idx="514">
                  <c:v>-127.28132911753046</c:v>
                </c:pt>
                <c:pt idx="515">
                  <c:v>-127.19229748546768</c:v>
                </c:pt>
                <c:pt idx="516">
                  <c:v>-127.10362850830006</c:v>
                </c:pt>
                <c:pt idx="517">
                  <c:v>-127.01532040151498</c:v>
                </c:pt>
                <c:pt idx="518">
                  <c:v>-126.92737138813996</c:v>
                </c:pt>
                <c:pt idx="519">
                  <c:v>-126.83977969876011</c:v>
                </c:pt>
                <c:pt idx="520">
                  <c:v>-126.75254357153426</c:v>
                </c:pt>
                <c:pt idx="521">
                  <c:v>-126.66566125220963</c:v>
                </c:pt>
                <c:pt idx="522">
                  <c:v>-126.57913099413528</c:v>
                </c:pt>
                <c:pt idx="523">
                  <c:v>-126.4929510582744</c:v>
                </c:pt>
                <c:pt idx="524">
                  <c:v>-126.40711971321511</c:v>
                </c:pt>
                <c:pt idx="525">
                  <c:v>-126.32163523518041</c:v>
                </c:pt>
                <c:pt idx="526">
                  <c:v>-126.23649590803667</c:v>
                </c:pt>
                <c:pt idx="527">
                  <c:v>-126.15170002330102</c:v>
                </c:pt>
                <c:pt idx="528">
                  <c:v>-126.06724588014772</c:v>
                </c:pt>
                <c:pt idx="529">
                  <c:v>-125.98313178541346</c:v>
                </c:pt>
                <c:pt idx="530">
                  <c:v>-125.89935605360128</c:v>
                </c:pt>
                <c:pt idx="531">
                  <c:v>-125.81591700688389</c:v>
                </c:pt>
                <c:pt idx="532">
                  <c:v>-125.73281297510577</c:v>
                </c:pt>
                <c:pt idx="533">
                  <c:v>-125.65004229578395</c:v>
                </c:pt>
                <c:pt idx="534">
                  <c:v>-125.5676033141085</c:v>
                </c:pt>
                <c:pt idx="535">
                  <c:v>-125.48549438294138</c:v>
                </c:pt>
                <c:pt idx="536">
                  <c:v>-125.40371386281498</c:v>
                </c:pt>
                <c:pt idx="537">
                  <c:v>-125.32226012192922</c:v>
                </c:pt>
                <c:pt idx="538">
                  <c:v>-125.24113153614799</c:v>
                </c:pt>
                <c:pt idx="539">
                  <c:v>-125.16032648899488</c:v>
                </c:pt>
                <c:pt idx="540">
                  <c:v>-125.079843371648</c:v>
                </c:pt>
                <c:pt idx="541">
                  <c:v>-124.99968058293361</c:v>
                </c:pt>
                <c:pt idx="542">
                  <c:v>-124.91983652931953</c:v>
                </c:pt>
                <c:pt idx="543">
                  <c:v>-124.84030962490745</c:v>
                </c:pt>
                <c:pt idx="544">
                  <c:v>-124.76109829142445</c:v>
                </c:pt>
                <c:pt idx="545">
                  <c:v>-124.68220095821394</c:v>
                </c:pt>
                <c:pt idx="546">
                  <c:v>-124.60361606222591</c:v>
                </c:pt>
                <c:pt idx="547">
                  <c:v>-124.52534204800619</c:v>
                </c:pt>
                <c:pt idx="548">
                  <c:v>-124.44737736768528</c:v>
                </c:pt>
                <c:pt idx="549">
                  <c:v>-124.36972048096662</c:v>
                </c:pt>
                <c:pt idx="550">
                  <c:v>-124.29236985511389</c:v>
                </c:pt>
                <c:pt idx="551">
                  <c:v>-124.21532396493788</c:v>
                </c:pt>
                <c:pt idx="552">
                  <c:v>-124.13858129278279</c:v>
                </c:pt>
                <c:pt idx="553">
                  <c:v>-124.06214032851183</c:v>
                </c:pt>
                <c:pt idx="554">
                  <c:v>-123.98599956949229</c:v>
                </c:pt>
                <c:pt idx="555">
                  <c:v>-123.91015752058</c:v>
                </c:pt>
                <c:pt idx="556">
                  <c:v>-123.83461269410341</c:v>
                </c:pt>
                <c:pt idx="557">
                  <c:v>-123.7593636098469</c:v>
                </c:pt>
                <c:pt idx="558">
                  <c:v>-123.68440879503368</c:v>
                </c:pt>
                <c:pt idx="559">
                  <c:v>-123.60974678430843</c:v>
                </c:pt>
                <c:pt idx="560">
                  <c:v>-123.53537611971893</c:v>
                </c:pt>
                <c:pt idx="561">
                  <c:v>-123.46129535069768</c:v>
                </c:pt>
                <c:pt idx="562">
                  <c:v>-123.38750303404305</c:v>
                </c:pt>
                <c:pt idx="563">
                  <c:v>-123.3139977338995</c:v>
                </c:pt>
                <c:pt idx="564">
                  <c:v>-123.240778021738</c:v>
                </c:pt>
                <c:pt idx="565">
                  <c:v>-123.16784247633578</c:v>
                </c:pt>
                <c:pt idx="566">
                  <c:v>-123.09518968375535</c:v>
                </c:pt>
                <c:pt idx="567">
                  <c:v>-123.02281823732372</c:v>
                </c:pt>
                <c:pt idx="568">
                  <c:v>-122.95072673761096</c:v>
                </c:pt>
                <c:pt idx="569">
                  <c:v>-122.87891379240816</c:v>
                </c:pt>
                <c:pt idx="570">
                  <c:v>-122.80737801670548</c:v>
                </c:pt>
                <c:pt idx="571">
                  <c:v>-122.73611803266952</c:v>
                </c:pt>
                <c:pt idx="572">
                  <c:v>-122.66513246962059</c:v>
                </c:pt>
                <c:pt idx="573">
                  <c:v>-122.59441996400953</c:v>
                </c:pt>
                <c:pt idx="574">
                  <c:v>-122.5239791593942</c:v>
                </c:pt>
                <c:pt idx="575">
                  <c:v>-122.45380870641583</c:v>
                </c:pt>
                <c:pt idx="576">
                  <c:v>-122.38390726277481</c:v>
                </c:pt>
                <c:pt idx="577">
                  <c:v>-122.31427349320654</c:v>
                </c:pt>
                <c:pt idx="578">
                  <c:v>-122.24490606945683</c:v>
                </c:pt>
                <c:pt idx="579">
                  <c:v>-122.17580367025704</c:v>
                </c:pt>
                <c:pt idx="580">
                  <c:v>-122.10696498129884</c:v>
                </c:pt>
                <c:pt idx="581">
                  <c:v>-122.03838869520928</c:v>
                </c:pt>
                <c:pt idx="582">
                  <c:v>-121.97007351152479</c:v>
                </c:pt>
                <c:pt idx="583">
                  <c:v>-121.90201813666576</c:v>
                </c:pt>
                <c:pt idx="584">
                  <c:v>-121.83422128391037</c:v>
                </c:pt>
                <c:pt idx="585">
                  <c:v>-121.76668167336859</c:v>
                </c:pt>
                <c:pt idx="586">
                  <c:v>-121.69939803195565</c:v>
                </c:pt>
                <c:pt idx="587">
                  <c:v>-121.63236909336557</c:v>
                </c:pt>
                <c:pt idx="588">
                  <c:v>-121.56559359804447</c:v>
                </c:pt>
                <c:pt idx="589">
                  <c:v>-121.49907029316363</c:v>
                </c:pt>
                <c:pt idx="590">
                  <c:v>-121.43279793259235</c:v>
                </c:pt>
                <c:pt idx="591">
                  <c:v>-121.36677527687105</c:v>
                </c:pt>
                <c:pt idx="592">
                  <c:v>-121.3010010931836</c:v>
                </c:pt>
                <c:pt idx="593">
                  <c:v>-121.23547415532998</c:v>
                </c:pt>
                <c:pt idx="594">
                  <c:v>-121.17019324369865</c:v>
                </c:pt>
                <c:pt idx="595">
                  <c:v>-121.10515714523889</c:v>
                </c:pt>
                <c:pt idx="596">
                  <c:v>-121.04036465343275</c:v>
                </c:pt>
                <c:pt idx="597">
                  <c:v>-120.9758145682674</c:v>
                </c:pt>
                <c:pt idx="598">
                  <c:v>-120.91150569620669</c:v>
                </c:pt>
                <c:pt idx="599">
                  <c:v>-120.84743685016329</c:v>
                </c:pt>
                <c:pt idx="600">
                  <c:v>-120.78360684947033</c:v>
                </c:pt>
                <c:pt idx="601">
                  <c:v>-120.720014519853</c:v>
                </c:pt>
                <c:pt idx="602">
                  <c:v>-120.6566586934002</c:v>
                </c:pt>
                <c:pt idx="603">
                  <c:v>-120.59353820853616</c:v>
                </c:pt>
                <c:pt idx="604">
                  <c:v>-120.53065190999158</c:v>
                </c:pt>
                <c:pt idx="605">
                  <c:v>-120.46799864877541</c:v>
                </c:pt>
                <c:pt idx="606">
                  <c:v>-117.60881263728689</c:v>
                </c:pt>
                <c:pt idx="607">
                  <c:v>-115.20735447595651</c:v>
                </c:pt>
                <c:pt idx="608">
                  <c:v>-113.16862834557055</c:v>
                </c:pt>
                <c:pt idx="609">
                  <c:v>-111.42041623578822</c:v>
                </c:pt>
                <c:pt idx="610">
                  <c:v>-109.90742715408362</c:v>
                </c:pt>
                <c:pt idx="611">
                  <c:v>-108.58693221769958</c:v>
                </c:pt>
                <c:pt idx="612">
                  <c:v>-107.42556938995097</c:v>
                </c:pt>
                <c:pt idx="613">
                  <c:v>-106.39701579751906</c:v>
                </c:pt>
                <c:pt idx="614">
                  <c:v>-105.48028801875508</c:v>
                </c:pt>
                <c:pt idx="615">
                  <c:v>-104.65849318263693</c:v>
                </c:pt>
                <c:pt idx="616">
                  <c:v>-103.91790373593616</c:v>
                </c:pt>
                <c:pt idx="617">
                  <c:v>-103.24726567064535</c:v>
                </c:pt>
                <c:pt idx="618">
                  <c:v>-102.9964571851952</c:v>
                </c:pt>
                <c:pt idx="619">
                  <c:v>-102.75481394221121</c:v>
                </c:pt>
                <c:pt idx="620">
                  <c:v>-102.52185075524025</c:v>
                </c:pt>
                <c:pt idx="621">
                  <c:v>-102.29711552239132</c:v>
                </c:pt>
                <c:pt idx="622">
                  <c:v>-102.08018650223963</c:v>
                </c:pt>
                <c:pt idx="623">
                  <c:v>-101.8706698495745</c:v>
                </c:pt>
                <c:pt idx="624">
                  <c:v>-101.66819738310947</c:v>
                </c:pt>
                <c:pt idx="625">
                  <c:v>-101.47242456056152</c:v>
                </c:pt>
                <c:pt idx="626">
                  <c:v>-101.28302863937884</c:v>
                </c:pt>
                <c:pt idx="627">
                  <c:v>-101.09970700390471</c:v>
                </c:pt>
                <c:pt idx="628">
                  <c:v>-100.92217564196073</c:v>
                </c:pt>
                <c:pt idx="629">
                  <c:v>-100.75016775575575</c:v>
                </c:pt>
                <c:pt idx="630">
                  <c:v>-100.58343249371403</c:v>
                </c:pt>
                <c:pt idx="631">
                  <c:v>-100.4217337912979</c:v>
                </c:pt>
                <c:pt idx="632">
                  <c:v>-100.26484931020499</c:v>
                </c:pt>
                <c:pt idx="633">
                  <c:v>-100.11256946646716</c:v>
                </c:pt>
                <c:pt idx="634">
                  <c:v>-99.964696538992555</c:v>
                </c:pt>
                <c:pt idx="635">
                  <c:v>-99.821043850985561</c:v>
                </c:pt>
                <c:pt idx="636">
                  <c:v>-99.681435017471856</c:v>
                </c:pt>
                <c:pt idx="637">
                  <c:v>-99.54570325285566</c:v>
                </c:pt>
                <c:pt idx="638">
                  <c:v>-99.413690733057962</c:v>
                </c:pt>
                <c:pt idx="639">
                  <c:v>-99.285248007335966</c:v>
                </c:pt>
                <c:pt idx="640">
                  <c:v>-99.160233455375334</c:v>
                </c:pt>
                <c:pt idx="641">
                  <c:v>-99.038512785681391</c:v>
                </c:pt>
                <c:pt idx="642">
                  <c:v>-98.919958571687715</c:v>
                </c:pt>
                <c:pt idx="643">
                  <c:v>-98.804449822344409</c:v>
                </c:pt>
                <c:pt idx="644">
                  <c:v>-98.691871584261307</c:v>
                </c:pt>
                <c:pt idx="645">
                  <c:v>-98.582114572757732</c:v>
                </c:pt>
                <c:pt idx="646">
                  <c:v>-98.475074829418929</c:v>
                </c:pt>
                <c:pt idx="647">
                  <c:v>-98.370653403982502</c:v>
                </c:pt>
                <c:pt idx="648">
                  <c:v>-98.268756058578916</c:v>
                </c:pt>
                <c:pt idx="649">
                  <c:v>-98.169292992528383</c:v>
                </c:pt>
                <c:pt idx="650">
                  <c:v>-98.07217858605982</c:v>
                </c:pt>
                <c:pt idx="651">
                  <c:v>-97.977331161462772</c:v>
                </c:pt>
                <c:pt idx="652">
                  <c:v>-97.884672760313862</c:v>
                </c:pt>
                <c:pt idx="653">
                  <c:v>-97.794128935539391</c:v>
                </c:pt>
                <c:pt idx="654">
                  <c:v>-97.705628557181427</c:v>
                </c:pt>
                <c:pt idx="655">
                  <c:v>-97.619103630832868</c:v>
                </c:pt>
                <c:pt idx="656">
                  <c:v>-97.53448912779379</c:v>
                </c:pt>
                <c:pt idx="657">
                  <c:v>-97.451722826081465</c:v>
                </c:pt>
                <c:pt idx="658">
                  <c:v>-97.370745161498576</c:v>
                </c:pt>
                <c:pt idx="659">
                  <c:v>-97.291499088029383</c:v>
                </c:pt>
                <c:pt idx="660">
                  <c:v>-97.213929946893558</c:v>
                </c:pt>
                <c:pt idx="661">
                  <c:v>-97.137985343641063</c:v>
                </c:pt>
                <c:pt idx="662">
                  <c:v>-97.063615032721373</c:v>
                </c:pt>
                <c:pt idx="663">
                  <c:v>-96.99077080900507</c:v>
                </c:pt>
                <c:pt idx="664">
                  <c:v>-96.919406405776385</c:v>
                </c:pt>
                <c:pt idx="665">
                  <c:v>-96.849477398753677</c:v>
                </c:pt>
                <c:pt idx="666">
                  <c:v>-96.780941115728012</c:v>
                </c:pt>
                <c:pt idx="667">
                  <c:v>-96.713756551442486</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62.589878311307373</c:v>
                </c:pt>
                <c:pt idx="1">
                  <c:v>60.069724141627475</c:v>
                </c:pt>
                <c:pt idx="2">
                  <c:v>57.679809535489326</c:v>
                </c:pt>
                <c:pt idx="3">
                  <c:v>55.65898671333629</c:v>
                </c:pt>
                <c:pt idx="4">
                  <c:v>53.961176007107255</c:v>
                </c:pt>
                <c:pt idx="5">
                  <c:v>52.513936111269956</c:v>
                </c:pt>
                <c:pt idx="6">
                  <c:v>51.259357430894774</c:v>
                </c:pt>
                <c:pt idx="7">
                  <c:v>50.155162134366947</c:v>
                </c:pt>
                <c:pt idx="8">
                  <c:v>49.170679545155963</c:v>
                </c:pt>
                <c:pt idx="9">
                  <c:v>48.283331401316445</c:v>
                </c:pt>
                <c:pt idx="10">
                  <c:v>42.3529322448302</c:v>
                </c:pt>
                <c:pt idx="11">
                  <c:v>38.848195894915094</c:v>
                </c:pt>
                <c:pt idx="12">
                  <c:v>36.355628042084582</c:v>
                </c:pt>
                <c:pt idx="13">
                  <c:v>34.420534069810074</c:v>
                </c:pt>
                <c:pt idx="14">
                  <c:v>32.838841934741978</c:v>
                </c:pt>
                <c:pt idx="15">
                  <c:v>31.501326728685232</c:v>
                </c:pt>
                <c:pt idx="16">
                  <c:v>30.342672620997881</c:v>
                </c:pt>
                <c:pt idx="17">
                  <c:v>29.320703366909182</c:v>
                </c:pt>
                <c:pt idx="18">
                  <c:v>28.406600708893087</c:v>
                </c:pt>
                <c:pt idx="19">
                  <c:v>22.398916317356647</c:v>
                </c:pt>
                <c:pt idx="20">
                  <c:v>18.897218263109799</c:v>
                </c:pt>
                <c:pt idx="21">
                  <c:v>16.426357556543955</c:v>
                </c:pt>
                <c:pt idx="22">
                  <c:v>14.523852038134358</c:v>
                </c:pt>
                <c:pt idx="23">
                  <c:v>12.983614744573295</c:v>
                </c:pt>
                <c:pt idx="24">
                  <c:v>11.695637471379603</c:v>
                </c:pt>
                <c:pt idx="25">
                  <c:v>10.594181982380103</c:v>
                </c:pt>
                <c:pt idx="26">
                  <c:v>9.6367739059416131</c:v>
                </c:pt>
                <c:pt idx="27">
                  <c:v>8.7943417925919682</c:v>
                </c:pt>
                <c:pt idx="28">
                  <c:v>5.7348312632246135</c:v>
                </c:pt>
                <c:pt idx="29">
                  <c:v>3.841024241088999</c:v>
                </c:pt>
                <c:pt idx="30">
                  <c:v>2.6189057915937468</c:v>
                </c:pt>
                <c:pt idx="31">
                  <c:v>1.8322586082271366</c:v>
                </c:pt>
                <c:pt idx="32">
                  <c:v>1.3448132609437236</c:v>
                </c:pt>
                <c:pt idx="33">
                  <c:v>1.0693835727906289</c:v>
                </c:pt>
                <c:pt idx="34">
                  <c:v>0.94679484419678728</c:v>
                </c:pt>
                <c:pt idx="35">
                  <c:v>0.93545000046433646</c:v>
                </c:pt>
                <c:pt idx="36">
                  <c:v>1.0054533952487281</c:v>
                </c:pt>
                <c:pt idx="37">
                  <c:v>1.1349944720460834</c:v>
                </c:pt>
                <c:pt idx="38">
                  <c:v>1.3079874861598115</c:v>
                </c:pt>
                <c:pt idx="39">
                  <c:v>1.5124702575121198</c:v>
                </c:pt>
                <c:pt idx="40">
                  <c:v>1.7394890835669727</c:v>
                </c:pt>
                <c:pt idx="41">
                  <c:v>1.9823076628723226</c:v>
                </c:pt>
                <c:pt idx="42">
                  <c:v>2.2358379842451521</c:v>
                </c:pt>
                <c:pt idx="43">
                  <c:v>2.4962263081760399</c:v>
                </c:pt>
                <c:pt idx="44">
                  <c:v>2.760549141703649</c:v>
                </c:pt>
                <c:pt idx="45">
                  <c:v>3.0265881527210108</c:v>
                </c:pt>
                <c:pt idx="46">
                  <c:v>3.2926623012134337</c:v>
                </c:pt>
                <c:pt idx="47">
                  <c:v>3.5575018016442845</c:v>
                </c:pt>
                <c:pt idx="48">
                  <c:v>3.8201529055356049</c:v>
                </c:pt>
                <c:pt idx="49">
                  <c:v>4.0799055533710042</c:v>
                </c:pt>
                <c:pt idx="50">
                  <c:v>4.3362381085578354</c:v>
                </c:pt>
                <c:pt idx="51">
                  <c:v>4.5887749301301355</c:v>
                </c:pt>
                <c:pt idx="52">
                  <c:v>4.8372536516737972</c:v>
                </c:pt>
                <c:pt idx="53">
                  <c:v>5.0814998390994859</c:v>
                </c:pt>
                <c:pt idx="54">
                  <c:v>5.3214072875316116</c:v>
                </c:pt>
                <c:pt idx="55">
                  <c:v>5.556922649279274</c:v>
                </c:pt>
                <c:pt idx="56">
                  <c:v>5.7880334039594157</c:v>
                </c:pt>
                <c:pt idx="57">
                  <c:v>6.0147584191183991</c:v>
                </c:pt>
                <c:pt idx="58">
                  <c:v>6.2371405271339242</c:v>
                </c:pt>
                <c:pt idx="59">
                  <c:v>6.4552406775923812</c:v>
                </c:pt>
                <c:pt idx="60">
                  <c:v>6.6691333251782652</c:v>
                </c:pt>
                <c:pt idx="61">
                  <c:v>6.8789027897212049</c:v>
                </c:pt>
                <c:pt idx="62">
                  <c:v>7.0846403835296021</c:v>
                </c:pt>
                <c:pt idx="63">
                  <c:v>7.2864421459966664</c:v>
                </c:pt>
                <c:pt idx="64">
                  <c:v>7.4844070600245871</c:v>
                </c:pt>
                <c:pt idx="65">
                  <c:v>7.6786356515553305</c:v>
                </c:pt>
                <c:pt idx="66">
                  <c:v>7.8692288942761959</c:v>
                </c:pt>
                <c:pt idx="67">
                  <c:v>8.0562873577788015</c:v>
                </c:pt>
                <c:pt idx="68">
                  <c:v>8.2399105501444723</c:v>
                </c:pt>
                <c:pt idx="69">
                  <c:v>8.420196415906128</c:v>
                </c:pt>
                <c:pt idx="70">
                  <c:v>8.5972409582052798</c:v>
                </c:pt>
                <c:pt idx="71">
                  <c:v>8.7711379601889377</c:v>
                </c:pt>
                <c:pt idx="72">
                  <c:v>8.9419787856333244</c:v>
                </c:pt>
                <c:pt idx="73">
                  <c:v>9.1098522427155295</c:v>
                </c:pt>
                <c:pt idx="74">
                  <c:v>9.2748444979953373</c:v>
                </c:pt>
                <c:pt idx="75">
                  <c:v>9.4370390301831968</c:v>
                </c:pt>
                <c:pt idx="76">
                  <c:v>9.596516615287916</c:v>
                </c:pt>
                <c:pt idx="77">
                  <c:v>9.753355336359613</c:v>
                </c:pt>
                <c:pt idx="78">
                  <c:v>9.9076306123511291</c:v>
                </c:pt>
                <c:pt idx="79">
                  <c:v>10.059415241676586</c:v>
                </c:pt>
                <c:pt idx="80">
                  <c:v>10.208779456899897</c:v>
                </c:pt>
                <c:pt idx="81">
                  <c:v>10.35579098767756</c:v>
                </c:pt>
                <c:pt idx="82">
                  <c:v>10.500515129641579</c:v>
                </c:pt>
                <c:pt idx="83">
                  <c:v>10.64301481736365</c:v>
                </c:pt>
                <c:pt idx="84">
                  <c:v>10.783350699912626</c:v>
                </c:pt>
                <c:pt idx="85">
                  <c:v>10.921581217818385</c:v>
                </c:pt>
                <c:pt idx="86">
                  <c:v>11.057762680500378</c:v>
                </c:pt>
                <c:pt idx="87">
                  <c:v>11.191949343418941</c:v>
                </c:pt>
                <c:pt idx="88">
                  <c:v>11.324193484369538</c:v>
                </c:pt>
                <c:pt idx="89">
                  <c:v>11.454545478472379</c:v>
                </c:pt>
                <c:pt idx="90">
                  <c:v>11.583053871516944</c:v>
                </c:pt>
                <c:pt idx="91">
                  <c:v>11.709765451408165</c:v>
                </c:pt>
                <c:pt idx="92">
                  <c:v>11.834725317531273</c:v>
                </c:pt>
                <c:pt idx="93">
                  <c:v>11.957976947909479</c:v>
                </c:pt>
                <c:pt idx="94">
                  <c:v>12.079562264074141</c:v>
                </c:pt>
                <c:pt idx="95">
                  <c:v>12.19952169360411</c:v>
                </c:pt>
                <c:pt idx="96">
                  <c:v>12.317894230319876</c:v>
                </c:pt>
                <c:pt idx="97">
                  <c:v>12.434717492141516</c:v>
                </c:pt>
                <c:pt idx="98">
                  <c:v>12.550027776637453</c:v>
                </c:pt>
                <c:pt idx="99">
                  <c:v>12.663860114305113</c:v>
                </c:pt>
                <c:pt idx="100">
                  <c:v>12.7762483196353</c:v>
                </c:pt>
                <c:pt idx="101">
                  <c:v>12.887225040020143</c:v>
                </c:pt>
                <c:pt idx="102">
                  <c:v>12.996821802570143</c:v>
                </c:pt>
                <c:pt idx="103">
                  <c:v>13.105069058909928</c:v>
                </c:pt>
                <c:pt idx="104">
                  <c:v>13.211996228024912</c:v>
                </c:pt>
                <c:pt idx="105">
                  <c:v>13.317631737232196</c:v>
                </c:pt>
                <c:pt idx="106">
                  <c:v>13.422003061349795</c:v>
                </c:pt>
                <c:pt idx="107">
                  <c:v>13.525136760137785</c:v>
                </c:pt>
                <c:pt idx="108">
                  <c:v>13.627058514084055</c:v>
                </c:pt>
                <c:pt idx="109">
                  <c:v>13.727793158606199</c:v>
                </c:pt>
                <c:pt idx="110">
                  <c:v>13.827364716739206</c:v>
                </c:pt>
                <c:pt idx="111">
                  <c:v>13.925796430376822</c:v>
                </c:pt>
                <c:pt idx="112">
                  <c:v>14.023110790132245</c:v>
                </c:pt>
                <c:pt idx="113">
                  <c:v>14.119329563881571</c:v>
                </c:pt>
                <c:pt idx="114">
                  <c:v>14.214473824051158</c:v>
                </c:pt>
                <c:pt idx="115">
                  <c:v>14.308563973707631</c:v>
                </c:pt>
                <c:pt idx="116">
                  <c:v>14.401619771506782</c:v>
                </c:pt>
                <c:pt idx="117">
                  <c:v>14.493660355555466</c:v>
                </c:pt>
                <c:pt idx="118">
                  <c:v>14.584704266238028</c:v>
                </c:pt>
                <c:pt idx="119">
                  <c:v>14.67476946805656</c:v>
                </c:pt>
                <c:pt idx="120">
                  <c:v>14.763873370532142</c:v>
                </c:pt>
                <c:pt idx="121">
                  <c:v>14.852032848211794</c:v>
                </c:pt>
                <c:pt idx="122">
                  <c:v>14.939264259824061</c:v>
                </c:pt>
                <c:pt idx="123">
                  <c:v>15.025583466623843</c:v>
                </c:pt>
                <c:pt idx="124">
                  <c:v>15.111005849965233</c:v>
                </c:pt>
                <c:pt idx="125">
                  <c:v>15.19554632813934</c:v>
                </c:pt>
                <c:pt idx="126">
                  <c:v>15.279219372511971</c:v>
                </c:pt>
                <c:pt idx="127">
                  <c:v>15.362039022994704</c:v>
                </c:pt>
                <c:pt idx="128">
                  <c:v>15.444018902880906</c:v>
                </c:pt>
                <c:pt idx="129">
                  <c:v>15.525172233076843</c:v>
                </c:pt>
                <c:pt idx="130">
                  <c:v>15.60551184575653</c:v>
                </c:pt>
                <c:pt idx="131">
                  <c:v>15.685050197467421</c:v>
                </c:pt>
                <c:pt idx="132">
                  <c:v>15.763799381712829</c:v>
                </c:pt>
                <c:pt idx="133">
                  <c:v>15.841771141035576</c:v>
                </c:pt>
                <c:pt idx="134">
                  <c:v>15.918976878626157</c:v>
                </c:pt>
                <c:pt idx="135">
                  <c:v>15.995427669477566</c:v>
                </c:pt>
                <c:pt idx="136">
                  <c:v>16.071134271107827</c:v>
                </c:pt>
                <c:pt idx="137">
                  <c:v>16.146107133870167</c:v>
                </c:pt>
                <c:pt idx="138">
                  <c:v>16.220356410869819</c:v>
                </c:pt>
                <c:pt idx="139">
                  <c:v>16.29389196750552</c:v>
                </c:pt>
                <c:pt idx="140">
                  <c:v>16.366723390652751</c:v>
                </c:pt>
                <c:pt idx="141">
                  <c:v>16.438859997505169</c:v>
                </c:pt>
                <c:pt idx="142">
                  <c:v>16.510310844089435</c:v>
                </c:pt>
                <c:pt idx="143">
                  <c:v>16.581084733468501</c:v>
                </c:pt>
                <c:pt idx="144">
                  <c:v>16.651190223646999</c:v>
                </c:pt>
                <c:pt idx="145">
                  <c:v>16.720635635192295</c:v>
                </c:pt>
                <c:pt idx="146">
                  <c:v>16.789429058583682</c:v>
                </c:pt>
                <c:pt idx="147">
                  <c:v>16.857578361301858</c:v>
                </c:pt>
                <c:pt idx="148">
                  <c:v>16.925091194670042</c:v>
                </c:pt>
                <c:pt idx="149">
                  <c:v>16.991975000457696</c:v>
                </c:pt>
                <c:pt idx="150">
                  <c:v>17.058237017257149</c:v>
                </c:pt>
                <c:pt idx="151">
                  <c:v>17.123884286643033</c:v>
                </c:pt>
                <c:pt idx="152">
                  <c:v>17.188923659123866</c:v>
                </c:pt>
                <c:pt idx="153">
                  <c:v>17.253361799894762</c:v>
                </c:pt>
                <c:pt idx="154">
                  <c:v>17.317205194399769</c:v>
                </c:pt>
                <c:pt idx="155">
                  <c:v>17.380460153711908</c:v>
                </c:pt>
                <c:pt idx="156">
                  <c:v>17.443132819738668</c:v>
                </c:pt>
                <c:pt idx="157">
                  <c:v>17.50522917026025</c:v>
                </c:pt>
                <c:pt idx="158">
                  <c:v>17.566755023807652</c:v>
                </c:pt>
                <c:pt idx="159">
                  <c:v>17.627716044387203</c:v>
                </c:pt>
                <c:pt idx="160">
                  <c:v>17.688117746057895</c:v>
                </c:pt>
                <c:pt idx="161">
                  <c:v>17.747965497367609</c:v>
                </c:pt>
                <c:pt idx="162">
                  <c:v>17.807264525654041</c:v>
                </c:pt>
                <c:pt idx="163">
                  <c:v>17.866019921215702</c:v>
                </c:pt>
                <c:pt idx="164">
                  <c:v>17.924236641358448</c:v>
                </c:pt>
                <c:pt idx="165">
                  <c:v>17.981919514322328</c:v>
                </c:pt>
                <c:pt idx="166">
                  <c:v>18.039073243093679</c:v>
                </c:pt>
                <c:pt idx="167">
                  <c:v>18.095702409106984</c:v>
                </c:pt>
                <c:pt idx="168">
                  <c:v>18.151811475840738</c:v>
                </c:pt>
                <c:pt idx="169">
                  <c:v>18.207404792311614</c:v>
                </c:pt>
                <c:pt idx="170">
                  <c:v>18.262486596470762</c:v>
                </c:pt>
                <c:pt idx="171">
                  <c:v>18.317061018506056</c:v>
                </c:pt>
                <c:pt idx="172">
                  <c:v>18.371132084053862</c:v>
                </c:pt>
                <c:pt idx="173">
                  <c:v>18.424703717323748</c:v>
                </c:pt>
                <c:pt idx="174">
                  <c:v>18.477779744139454</c:v>
                </c:pt>
                <c:pt idx="175">
                  <c:v>18.530363894899128</c:v>
                </c:pt>
                <c:pt idx="176">
                  <c:v>18.582459807457955</c:v>
                </c:pt>
                <c:pt idx="177">
                  <c:v>18.634071029935832</c:v>
                </c:pt>
                <c:pt idx="178">
                  <c:v>18.685201023452976</c:v>
                </c:pt>
                <c:pt idx="179">
                  <c:v>18.735853164795852</c:v>
                </c:pt>
                <c:pt idx="180">
                  <c:v>18.78603074901611</c:v>
                </c:pt>
                <c:pt idx="181">
                  <c:v>18.835736991964581</c:v>
                </c:pt>
                <c:pt idx="182">
                  <c:v>18.88497503276287</c:v>
                </c:pt>
                <c:pt idx="183">
                  <c:v>18.933747936214445</c:v>
                </c:pt>
                <c:pt idx="184">
                  <c:v>18.982058695157363</c:v>
                </c:pt>
                <c:pt idx="185">
                  <c:v>19.029910232760525</c:v>
                </c:pt>
                <c:pt idx="186">
                  <c:v>19.077305404765326</c:v>
                </c:pt>
                <c:pt idx="187">
                  <c:v>19.124247001674462</c:v>
                </c:pt>
                <c:pt idx="188">
                  <c:v>19.170737750889504</c:v>
                </c:pt>
                <c:pt idx="189">
                  <c:v>19.216780318798882</c:v>
                </c:pt>
                <c:pt idx="190">
                  <c:v>19.262377312817819</c:v>
                </c:pt>
                <c:pt idx="191">
                  <c:v>19.307531283381575</c:v>
                </c:pt>
                <c:pt idx="192">
                  <c:v>19.352244725893442</c:v>
                </c:pt>
                <c:pt idx="193">
                  <c:v>19.396520082628761</c:v>
                </c:pt>
                <c:pt idx="194">
                  <c:v>19.440359744596197</c:v>
                </c:pt>
                <c:pt idx="195">
                  <c:v>19.483766053357492</c:v>
                </c:pt>
                <c:pt idx="196">
                  <c:v>19.526741302806762</c:v>
                </c:pt>
                <c:pt idx="197">
                  <c:v>19.569287740910429</c:v>
                </c:pt>
                <c:pt idx="198">
                  <c:v>19.611407571408847</c:v>
                </c:pt>
                <c:pt idx="199">
                  <c:v>19.653102955480446</c:v>
                </c:pt>
                <c:pt idx="200">
                  <c:v>19.694376013369471</c:v>
                </c:pt>
                <c:pt idx="201">
                  <c:v>19.735228825978094</c:v>
                </c:pt>
                <c:pt idx="202">
                  <c:v>19.77566343642367</c:v>
                </c:pt>
                <c:pt idx="203">
                  <c:v>19.815681851562058</c:v>
                </c:pt>
                <c:pt idx="204">
                  <c:v>19.855286043477623</c:v>
                </c:pt>
                <c:pt idx="205">
                  <c:v>19.894477950940633</c:v>
                </c:pt>
                <c:pt idx="206">
                  <c:v>19.933259480832792</c:v>
                </c:pt>
                <c:pt idx="207">
                  <c:v>19.971632509541458</c:v>
                </c:pt>
                <c:pt idx="208">
                  <c:v>20.009598884323157</c:v>
                </c:pt>
                <c:pt idx="209">
                  <c:v>20.047160424636971</c:v>
                </c:pt>
                <c:pt idx="210">
                  <c:v>20.084318923448375</c:v>
                </c:pt>
                <c:pt idx="211">
                  <c:v>20.121076148503899</c:v>
                </c:pt>
                <c:pt idx="212">
                  <c:v>20.157433843577252</c:v>
                </c:pt>
                <c:pt idx="213">
                  <c:v>20.193393729687244</c:v>
                </c:pt>
                <c:pt idx="214">
                  <c:v>20.228957506287976</c:v>
                </c:pt>
                <c:pt idx="215">
                  <c:v>20.264126852431762</c:v>
                </c:pt>
                <c:pt idx="216">
                  <c:v>20.298903427905021</c:v>
                </c:pt>
                <c:pt idx="217">
                  <c:v>20.333288874337665</c:v>
                </c:pt>
                <c:pt idx="218">
                  <c:v>20.367284816286233</c:v>
                </c:pt>
                <c:pt idx="219">
                  <c:v>20.400892862291112</c:v>
                </c:pt>
                <c:pt idx="220">
                  <c:v>20.43411460590821</c:v>
                </c:pt>
                <c:pt idx="221">
                  <c:v>20.4669516267153</c:v>
                </c:pt>
                <c:pt idx="222">
                  <c:v>20.499405491293384</c:v>
                </c:pt>
                <c:pt idx="223">
                  <c:v>20.531477754183264</c:v>
                </c:pt>
                <c:pt idx="224">
                  <c:v>20.563169958817753</c:v>
                </c:pt>
                <c:pt idx="225">
                  <c:v>20.59448363842947</c:v>
                </c:pt>
                <c:pt idx="226">
                  <c:v>20.887133275290086</c:v>
                </c:pt>
                <c:pt idx="227">
                  <c:v>21.14357227285117</c:v>
                </c:pt>
                <c:pt idx="228">
                  <c:v>21.365282395147013</c:v>
                </c:pt>
                <c:pt idx="229">
                  <c:v>21.553782698656548</c:v>
                </c:pt>
                <c:pt idx="230">
                  <c:v>21.710661829765115</c:v>
                </c:pt>
                <c:pt idx="231">
                  <c:v>21.837592796557438</c:v>
                </c:pt>
                <c:pt idx="232">
                  <c:v>21.93633288665923</c:v>
                </c:pt>
                <c:pt idx="233">
                  <c:v>22.008711822920116</c:v>
                </c:pt>
                <c:pt idx="234">
                  <c:v>22.056611484946075</c:v>
                </c:pt>
                <c:pt idx="235">
                  <c:v>22.081940503461112</c:v>
                </c:pt>
                <c:pt idx="236">
                  <c:v>22.086606754228132</c:v>
                </c:pt>
                <c:pt idx="237">
                  <c:v>22.072490291905716</c:v>
                </c:pt>
                <c:pt idx="238">
                  <c:v>22.041418655596189</c:v>
                </c:pt>
                <c:pt idx="239">
                  <c:v>21.995145836604259</c:v>
                </c:pt>
                <c:pt idx="240">
                  <c:v>21.935335601287036</c:v>
                </c:pt>
                <c:pt idx="241">
                  <c:v>21.863549359950653</c:v>
                </c:pt>
                <c:pt idx="242">
                  <c:v>21.781238392249467</c:v>
                </c:pt>
                <c:pt idx="243">
                  <c:v>21.68973998350268</c:v>
                </c:pt>
                <c:pt idx="244">
                  <c:v>21.590276881853519</c:v>
                </c:pt>
                <c:pt idx="245">
                  <c:v>21.483959431621248</c:v>
                </c:pt>
                <c:pt idx="246">
                  <c:v>21.371789749198243</c:v>
                </c:pt>
                <c:pt idx="247">
                  <c:v>21.25466736155645</c:v>
                </c:pt>
                <c:pt idx="248">
                  <c:v>21.133395804765801</c:v>
                </c:pt>
                <c:pt idx="249">
                  <c:v>21.008689766430145</c:v>
                </c:pt>
                <c:pt idx="250">
                  <c:v>20.881182441631594</c:v>
                </c:pt>
                <c:pt idx="251">
                  <c:v>20.751432850666927</c:v>
                </c:pt>
                <c:pt idx="252">
                  <c:v>20.619932935322858</c:v>
                </c:pt>
                <c:pt idx="253">
                  <c:v>20.487114307516592</c:v>
                </c:pt>
                <c:pt idx="254">
                  <c:v>20.353354570025157</c:v>
                </c:pt>
                <c:pt idx="255">
                  <c:v>20.218983164730343</c:v>
                </c:pt>
                <c:pt idx="256">
                  <c:v>20.084286730686358</c:v>
                </c:pt>
                <c:pt idx="257">
                  <c:v>19.949513973854188</c:v>
                </c:pt>
                <c:pt idx="258">
                  <c:v>19.814880063967205</c:v>
                </c:pt>
                <c:pt idx="259">
                  <c:v>19.680570582977218</c:v>
                </c:pt>
                <c:pt idx="260">
                  <c:v>19.546745054976725</c:v>
                </c:pt>
                <c:pt idx="261">
                  <c:v>19.413540090309485</c:v>
                </c:pt>
                <c:pt idx="262">
                  <c:v>19.281072177496892</c:v>
                </c:pt>
                <c:pt idx="263">
                  <c:v>19.149440156194292</c:v>
                </c:pt>
                <c:pt idx="264">
                  <c:v>19.01872740308832</c:v>
                </c:pt>
                <c:pt idx="265">
                  <c:v>18.889003760783357</c:v>
                </c:pt>
                <c:pt idx="266">
                  <c:v>18.760327237545262</c:v>
                </c:pt>
                <c:pt idx="267">
                  <c:v>18.632745503447467</c:v>
                </c:pt>
                <c:pt idx="268">
                  <c:v>18.50629720612082</c:v>
                </c:pt>
                <c:pt idx="269">
                  <c:v>18.38101312702581</c:v>
                </c:pt>
                <c:pt idx="270">
                  <c:v>18.256917196997168</c:v>
                </c:pt>
                <c:pt idx="271">
                  <c:v>18.134027387787363</c:v>
                </c:pt>
                <c:pt idx="272">
                  <c:v>18.012356494473053</c:v>
                </c:pt>
                <c:pt idx="273">
                  <c:v>17.891912821892817</c:v>
                </c:pt>
                <c:pt idx="274">
                  <c:v>17.772700786752338</c:v>
                </c:pt>
                <c:pt idx="275">
                  <c:v>17.65472144565917</c:v>
                </c:pt>
                <c:pt idx="276">
                  <c:v>17.537972958122442</c:v>
                </c:pt>
                <c:pt idx="277">
                  <c:v>17.422450992463013</c:v>
                </c:pt>
                <c:pt idx="278">
                  <c:v>17.308149081613951</c:v>
                </c:pt>
                <c:pt idx="279">
                  <c:v>17.195058934939002</c:v>
                </c:pt>
                <c:pt idx="280">
                  <c:v>17.08317071144506</c:v>
                </c:pt>
                <c:pt idx="281">
                  <c:v>16.972473259104063</c:v>
                </c:pt>
                <c:pt idx="282">
                  <c:v>16.86295432441915</c:v>
                </c:pt>
                <c:pt idx="283">
                  <c:v>16.754600735860542</c:v>
                </c:pt>
                <c:pt idx="284">
                  <c:v>16.64739856435023</c:v>
                </c:pt>
                <c:pt idx="285">
                  <c:v>16.541333263583102</c:v>
                </c:pt>
                <c:pt idx="286">
                  <c:v>16.436389792629786</c:v>
                </c:pt>
                <c:pt idx="287">
                  <c:v>16.332552722966113</c:v>
                </c:pt>
                <c:pt idx="288">
                  <c:v>16.229806331811901</c:v>
                </c:pt>
                <c:pt idx="289">
                  <c:v>16.128134683431433</c:v>
                </c:pt>
                <c:pt idx="290">
                  <c:v>16.027521699846861</c:v>
                </c:pt>
                <c:pt idx="291">
                  <c:v>15.927951222239544</c:v>
                </c:pt>
                <c:pt idx="292">
                  <c:v>15.829407064159707</c:v>
                </c:pt>
                <c:pt idx="293">
                  <c:v>15.731873057529711</c:v>
                </c:pt>
                <c:pt idx="294">
                  <c:v>15.635333092307423</c:v>
                </c:pt>
                <c:pt idx="295">
                  <c:v>15.539771150572399</c:v>
                </c:pt>
                <c:pt idx="296">
                  <c:v>15.445171335706167</c:v>
                </c:pt>
                <c:pt idx="297">
                  <c:v>15.351517897257933</c:v>
                </c:pt>
                <c:pt idx="298">
                  <c:v>15.25879525201673</c:v>
                </c:pt>
                <c:pt idx="299">
                  <c:v>15.166988001749166</c:v>
                </c:pt>
                <c:pt idx="300">
                  <c:v>15.076080948007778</c:v>
                </c:pt>
                <c:pt idx="301">
                  <c:v>14.986059104367087</c:v>
                </c:pt>
                <c:pt idx="302">
                  <c:v>14.896907706402526</c:v>
                </c:pt>
                <c:pt idx="303">
                  <c:v>14.808612219690465</c:v>
                </c:pt>
                <c:pt idx="304">
                  <c:v>14.721158346074779</c:v>
                </c:pt>
                <c:pt idx="305">
                  <c:v>14.634532028416922</c:v>
                </c:pt>
                <c:pt idx="306">
                  <c:v>14.548719454020979</c:v>
                </c:pt>
                <c:pt idx="307">
                  <c:v>14.463707056902887</c:v>
                </c:pt>
                <c:pt idx="308">
                  <c:v>14.37948151905327</c:v>
                </c:pt>
                <c:pt idx="309">
                  <c:v>14.296029770825957</c:v>
                </c:pt>
                <c:pt idx="310">
                  <c:v>14.213338990568779</c:v>
                </c:pt>
                <c:pt idx="311">
                  <c:v>14.131396603599796</c:v>
                </c:pt>
                <c:pt idx="312">
                  <c:v>14.050190280619805</c:v>
                </c:pt>
                <c:pt idx="313">
                  <c:v>13.96970793564169</c:v>
                </c:pt>
                <c:pt idx="314">
                  <c:v>13.889937723507428</c:v>
                </c:pt>
                <c:pt idx="315">
                  <c:v>13.810868037055448</c:v>
                </c:pt>
                <c:pt idx="316">
                  <c:v>13.732487503993521</c:v>
                </c:pt>
                <c:pt idx="317">
                  <c:v>13.654784983525916</c:v>
                </c:pt>
                <c:pt idx="318">
                  <c:v>13.577749562777687</c:v>
                </c:pt>
                <c:pt idx="319">
                  <c:v>13.501370553053855</c:v>
                </c:pt>
                <c:pt idx="320">
                  <c:v>13.425637485966666</c:v>
                </c:pt>
                <c:pt idx="321">
                  <c:v>13.350540109460098</c:v>
                </c:pt>
                <c:pt idx="322">
                  <c:v>13.276068383757185</c:v>
                </c:pt>
                <c:pt idx="323">
                  <c:v>13.202212477252562</c:v>
                </c:pt>
                <c:pt idx="324">
                  <c:v>13.128962762369802</c:v>
                </c:pt>
                <c:pt idx="325">
                  <c:v>13.056309811400642</c:v>
                </c:pt>
                <c:pt idx="326">
                  <c:v>12.984244392340951</c:v>
                </c:pt>
                <c:pt idx="327">
                  <c:v>12.91275746473633</c:v>
                </c:pt>
                <c:pt idx="328">
                  <c:v>12.841840175548565</c:v>
                </c:pt>
                <c:pt idx="329">
                  <c:v>12.771483855052459</c:v>
                </c:pt>
                <c:pt idx="330">
                  <c:v>12.701680012771366</c:v>
                </c:pt>
                <c:pt idx="331">
                  <c:v>12.632420333458438</c:v>
                </c:pt>
                <c:pt idx="332">
                  <c:v>12.563696673129545</c:v>
                </c:pt>
                <c:pt idx="333">
                  <c:v>12.495501055152898</c:v>
                </c:pt>
                <c:pt idx="334">
                  <c:v>12.427825666399579</c:v>
                </c:pt>
                <c:pt idx="335">
                  <c:v>12.360662853458361</c:v>
                </c:pt>
                <c:pt idx="336">
                  <c:v>12.294005118917644</c:v>
                </c:pt>
                <c:pt idx="337">
                  <c:v>12.227845117716749</c:v>
                </c:pt>
                <c:pt idx="338">
                  <c:v>12.162175653568205</c:v>
                </c:pt>
                <c:pt idx="339">
                  <c:v>12.096989675452363</c:v>
                </c:pt>
                <c:pt idx="340">
                  <c:v>12.032280274185151</c:v>
                </c:pt>
                <c:pt idx="341">
                  <c:v>11.968040679059552</c:v>
                </c:pt>
                <c:pt idx="342">
                  <c:v>11.904264254560983</c:v>
                </c:pt>
                <c:pt idx="343">
                  <c:v>11.840944497156602</c:v>
                </c:pt>
                <c:pt idx="344">
                  <c:v>11.778075032158222</c:v>
                </c:pt>
                <c:pt idx="345">
                  <c:v>11.715649610658481</c:v>
                </c:pt>
                <c:pt idx="346">
                  <c:v>11.653662106539537</c:v>
                </c:pt>
                <c:pt idx="347">
                  <c:v>11.592106513553622</c:v>
                </c:pt>
                <c:pt idx="348">
                  <c:v>11.530976942474481</c:v>
                </c:pt>
                <c:pt idx="349">
                  <c:v>11.470267618318811</c:v>
                </c:pt>
                <c:pt idx="350">
                  <c:v>11.40997287763652</c:v>
                </c:pt>
                <c:pt idx="351">
                  <c:v>11.350087165868747</c:v>
                </c:pt>
                <c:pt idx="352">
                  <c:v>11.29060503477235</c:v>
                </c:pt>
                <c:pt idx="353">
                  <c:v>11.231521139909663</c:v>
                </c:pt>
                <c:pt idx="354">
                  <c:v>11.172830238202248</c:v>
                </c:pt>
                <c:pt idx="355">
                  <c:v>11.114527185547212</c:v>
                </c:pt>
                <c:pt idx="356">
                  <c:v>11.056606934494885</c:v>
                </c:pt>
                <c:pt idx="357">
                  <c:v>10.999064531986406</c:v>
                </c:pt>
                <c:pt idx="358">
                  <c:v>10.941895117149885</c:v>
                </c:pt>
                <c:pt idx="359">
                  <c:v>10.88509391915375</c:v>
                </c:pt>
                <c:pt idx="360">
                  <c:v>10.82865625511598</c:v>
                </c:pt>
                <c:pt idx="361">
                  <c:v>10.772577528067801</c:v>
                </c:pt>
                <c:pt idx="362">
                  <c:v>10.716853224970498</c:v>
                </c:pt>
                <c:pt idx="363">
                  <c:v>10.661478914784039</c:v>
                </c:pt>
                <c:pt idx="364">
                  <c:v>10.606450246586226</c:v>
                </c:pt>
                <c:pt idx="365">
                  <c:v>10.551762947740936</c:v>
                </c:pt>
                <c:pt idx="366">
                  <c:v>10.497412822114347</c:v>
                </c:pt>
                <c:pt idx="367">
                  <c:v>10.443395748337744</c:v>
                </c:pt>
                <c:pt idx="368">
                  <c:v>10.389707678115753</c:v>
                </c:pt>
                <c:pt idx="369">
                  <c:v>10.336344634578721</c:v>
                </c:pt>
                <c:pt idx="370">
                  <c:v>10.283302710678148</c:v>
                </c:pt>
                <c:pt idx="371">
                  <c:v>10.230578067623879</c:v>
                </c:pt>
                <c:pt idx="372">
                  <c:v>10.178166933362007</c:v>
                </c:pt>
                <c:pt idx="373">
                  <c:v>10.12606560109236</c:v>
                </c:pt>
                <c:pt idx="374">
                  <c:v>10.074270427824452</c:v>
                </c:pt>
                <c:pt idx="375">
                  <c:v>10.022777832970837</c:v>
                </c:pt>
                <c:pt idx="376">
                  <c:v>9.9715842969768484</c:v>
                </c:pt>
                <c:pt idx="377">
                  <c:v>9.9206863599857478</c:v>
                </c:pt>
                <c:pt idx="378">
                  <c:v>9.870080620538177</c:v>
                </c:pt>
                <c:pt idx="379">
                  <c:v>9.8197637343051021</c:v>
                </c:pt>
                <c:pt idx="380">
                  <c:v>9.7697324128532088</c:v>
                </c:pt>
                <c:pt idx="381">
                  <c:v>9.7199834224418762</c:v>
                </c:pt>
                <c:pt idx="382">
                  <c:v>9.6705135828508624</c:v>
                </c:pt>
                <c:pt idx="383">
                  <c:v>9.6213197662378018</c:v>
                </c:pt>
                <c:pt idx="384">
                  <c:v>9.5723988960246853</c:v>
                </c:pt>
                <c:pt idx="385">
                  <c:v>9.5237479458125698</c:v>
                </c:pt>
                <c:pt idx="386">
                  <c:v>9.4753639383236212</c:v>
                </c:pt>
                <c:pt idx="387">
                  <c:v>9.4272439443697902</c:v>
                </c:pt>
                <c:pt idx="388">
                  <c:v>9.3793850818473921</c:v>
                </c:pt>
                <c:pt idx="389">
                  <c:v>9.3317845147567891</c:v>
                </c:pt>
                <c:pt idx="390">
                  <c:v>9.2844394522465752</c:v>
                </c:pt>
                <c:pt idx="391">
                  <c:v>9.237347147681426</c:v>
                </c:pt>
                <c:pt idx="392">
                  <c:v>9.1905048977331525</c:v>
                </c:pt>
                <c:pt idx="393">
                  <c:v>9.143910041494113</c:v>
                </c:pt>
                <c:pt idx="394">
                  <c:v>9.0975599596125196</c:v>
                </c:pt>
                <c:pt idx="395">
                  <c:v>9.0514520734488908</c:v>
                </c:pt>
                <c:pt idx="396">
                  <c:v>9.0055838442532146</c:v>
                </c:pt>
                <c:pt idx="397">
                  <c:v>8.9599527723620724</c:v>
                </c:pt>
                <c:pt idx="398">
                  <c:v>8.9145563964153265</c:v>
                </c:pt>
                <c:pt idx="399">
                  <c:v>8.869392292591753</c:v>
                </c:pt>
                <c:pt idx="400">
                  <c:v>8.824458073863088</c:v>
                </c:pt>
                <c:pt idx="401">
                  <c:v>8.779751389266039</c:v>
                </c:pt>
                <c:pt idx="402">
                  <c:v>8.735269923191689</c:v>
                </c:pt>
                <c:pt idx="403">
                  <c:v>8.6910113946918912</c:v>
                </c:pt>
                <c:pt idx="404">
                  <c:v>8.6469735568021537</c:v>
                </c:pt>
                <c:pt idx="405">
                  <c:v>8.6031541958805491</c:v>
                </c:pt>
                <c:pt idx="406">
                  <c:v>8.5595511309622534</c:v>
                </c:pt>
                <c:pt idx="407">
                  <c:v>8.5161622131292525</c:v>
                </c:pt>
                <c:pt idx="408">
                  <c:v>8.4729853248948359</c:v>
                </c:pt>
                <c:pt idx="409">
                  <c:v>8.4300183796024424</c:v>
                </c:pt>
                <c:pt idx="410">
                  <c:v>8.3872593208385364</c:v>
                </c:pt>
                <c:pt idx="411">
                  <c:v>8.3447061218590193</c:v>
                </c:pt>
                <c:pt idx="412">
                  <c:v>8.3023567850289801</c:v>
                </c:pt>
                <c:pt idx="413">
                  <c:v>8.2602093412752513</c:v>
                </c:pt>
                <c:pt idx="414">
                  <c:v>8.2182618495515918</c:v>
                </c:pt>
                <c:pt idx="415">
                  <c:v>8.1765123963160118</c:v>
                </c:pt>
                <c:pt idx="416">
                  <c:v>8.1349590950200525</c:v>
                </c:pt>
                <c:pt idx="417">
                  <c:v>8.0936000856096086</c:v>
                </c:pt>
                <c:pt idx="418">
                  <c:v>8.0524335340370286</c:v>
                </c:pt>
                <c:pt idx="419">
                  <c:v>8.011457631784225</c:v>
                </c:pt>
                <c:pt idx="420">
                  <c:v>7.9706705953964079</c:v>
                </c:pt>
                <c:pt idx="421">
                  <c:v>7.9300706660263103</c:v>
                </c:pt>
                <c:pt idx="422">
                  <c:v>7.8896561089884951</c:v>
                </c:pt>
                <c:pt idx="423">
                  <c:v>7.8494252133235687</c:v>
                </c:pt>
                <c:pt idx="424">
                  <c:v>7.8093762913720175</c:v>
                </c:pt>
                <c:pt idx="425">
                  <c:v>7.7695076783573915</c:v>
                </c:pt>
                <c:pt idx="426">
                  <c:v>7.7298177319786774</c:v>
                </c:pt>
                <c:pt idx="427">
                  <c:v>7.6903048320115275</c:v>
                </c:pt>
                <c:pt idx="428">
                  <c:v>7.6509673799181508</c:v>
                </c:pt>
                <c:pt idx="429">
                  <c:v>7.6118037984657194</c:v>
                </c:pt>
                <c:pt idx="430">
                  <c:v>7.5728125313529606</c:v>
                </c:pt>
                <c:pt idx="431">
                  <c:v>7.5339920428447922</c:v>
                </c:pt>
                <c:pt idx="432">
                  <c:v>7.4953408174148031</c:v>
                </c:pt>
                <c:pt idx="433">
                  <c:v>7.4568573593953396</c:v>
                </c:pt>
                <c:pt idx="434">
                  <c:v>7.4185401926350627</c:v>
                </c:pt>
                <c:pt idx="435">
                  <c:v>7.3803878601637409</c:v>
                </c:pt>
                <c:pt idx="436">
                  <c:v>7.3423989238641276</c:v>
                </c:pt>
                <c:pt idx="437">
                  <c:v>7.3045719641507194</c:v>
                </c:pt>
                <c:pt idx="438">
                  <c:v>7.2669055796552993</c:v>
                </c:pt>
                <c:pt idx="439">
                  <c:v>7.2293983869189713</c:v>
                </c:pt>
                <c:pt idx="440">
                  <c:v>7.1920490200906464</c:v>
                </c:pt>
                <c:pt idx="441">
                  <c:v>7.1548561306317726</c:v>
                </c:pt>
                <c:pt idx="442">
                  <c:v>7.1178183870271408</c:v>
                </c:pt>
                <c:pt idx="443">
                  <c:v>7.0809344745016531</c:v>
                </c:pt>
                <c:pt idx="444">
                  <c:v>7.0442030947429028</c:v>
                </c:pt>
                <c:pt idx="445">
                  <c:v>7.0076229656293734</c:v>
                </c:pt>
                <c:pt idx="446">
                  <c:v>6.9711928209642346</c:v>
                </c:pt>
                <c:pt idx="447">
                  <c:v>6.934911410214478</c:v>
                </c:pt>
                <c:pt idx="448">
                  <c:v>6.8987774982553196</c:v>
                </c:pt>
                <c:pt idx="449">
                  <c:v>6.8627898651198045</c:v>
                </c:pt>
                <c:pt idx="450">
                  <c:v>6.8269473057533459</c:v>
                </c:pt>
                <c:pt idx="451">
                  <c:v>6.7912486297732322</c:v>
                </c:pt>
                <c:pt idx="452">
                  <c:v>6.755692661232878</c:v>
                </c:pt>
                <c:pt idx="453">
                  <c:v>6.7202782383907733</c:v>
                </c:pt>
                <c:pt idx="454">
                  <c:v>6.6850042134839782</c:v>
                </c:pt>
                <c:pt idx="455">
                  <c:v>6.6498694525060973</c:v>
                </c:pt>
                <c:pt idx="456">
                  <c:v>6.6148728349895789</c:v>
                </c:pt>
                <c:pt idx="457">
                  <c:v>6.5800132537922842</c:v>
                </c:pt>
                <c:pt idx="458">
                  <c:v>6.5452896148882269</c:v>
                </c:pt>
                <c:pt idx="459">
                  <c:v>6.5107008371623234</c:v>
                </c:pt>
                <c:pt idx="460">
                  <c:v>6.4762458522091713</c:v>
                </c:pt>
                <c:pt idx="461">
                  <c:v>6.4419236041356642</c:v>
                </c:pt>
                <c:pt idx="462">
                  <c:v>6.4077330493673887</c:v>
                </c:pt>
                <c:pt idx="463">
                  <c:v>6.3736731564587581</c:v>
                </c:pt>
                <c:pt idx="464">
                  <c:v>6.3397429059067285</c:v>
                </c:pt>
                <c:pt idx="465">
                  <c:v>6.3059412899680662</c:v>
                </c:pt>
                <c:pt idx="466">
                  <c:v>6.2722673124800838</c:v>
                </c:pt>
                <c:pt idx="467">
                  <c:v>6.2387199886847364</c:v>
                </c:pt>
                <c:pt idx="468">
                  <c:v>6.2052983450560273</c:v>
                </c:pt>
                <c:pt idx="469">
                  <c:v>6.17200141913065</c:v>
                </c:pt>
                <c:pt idx="470">
                  <c:v>6.1388282593417784</c:v>
                </c:pt>
                <c:pt idx="471">
                  <c:v>6.1057779248559685</c:v>
                </c:pt>
                <c:pt idx="472">
                  <c:v>6.0728494854130588</c:v>
                </c:pt>
                <c:pt idx="473">
                  <c:v>6.0400420211690307</c:v>
                </c:pt>
                <c:pt idx="474">
                  <c:v>6.0073546225417607</c:v>
                </c:pt>
                <c:pt idx="475">
                  <c:v>5.9747863900596112</c:v>
                </c:pt>
                <c:pt idx="476">
                  <c:v>5.9423364342127734</c:v>
                </c:pt>
                <c:pt idx="477">
                  <c:v>5.9100038753073072</c:v>
                </c:pt>
                <c:pt idx="478">
                  <c:v>5.8777878433218822</c:v>
                </c:pt>
                <c:pt idx="479">
                  <c:v>5.8456874777670134</c:v>
                </c:pt>
                <c:pt idx="480">
                  <c:v>5.813701927546929</c:v>
                </c:pt>
                <c:pt idx="481">
                  <c:v>5.7818303508238671</c:v>
                </c:pt>
                <c:pt idx="482">
                  <c:v>5.7500719148847992</c:v>
                </c:pt>
                <c:pt idx="483">
                  <c:v>5.7184257960105729</c:v>
                </c:pt>
                <c:pt idx="484">
                  <c:v>5.686891179347322</c:v>
                </c:pt>
                <c:pt idx="485">
                  <c:v>5.6554672587801935</c:v>
                </c:pt>
                <c:pt idx="486">
                  <c:v>5.6241532368092848</c:v>
                </c:pt>
                <c:pt idx="487">
                  <c:v>5.5929483244278018</c:v>
                </c:pt>
                <c:pt idx="488">
                  <c:v>5.5618517410022861</c:v>
                </c:pt>
                <c:pt idx="489">
                  <c:v>5.5308627141549902</c:v>
                </c:pt>
                <c:pt idx="490">
                  <c:v>5.4999804796482898</c:v>
                </c:pt>
                <c:pt idx="491">
                  <c:v>5.4692042812710939</c:v>
                </c:pt>
                <c:pt idx="492">
                  <c:v>5.4385333707272139</c:v>
                </c:pt>
                <c:pt idx="493">
                  <c:v>5.4079670075256869</c:v>
                </c:pt>
                <c:pt idx="494">
                  <c:v>5.3775044588729424</c:v>
                </c:pt>
                <c:pt idx="495">
                  <c:v>5.3471449995668641</c:v>
                </c:pt>
                <c:pt idx="496">
                  <c:v>5.316887911892616</c:v>
                </c:pt>
                <c:pt idx="497">
                  <c:v>5.2867324855202664</c:v>
                </c:pt>
                <c:pt idx="498">
                  <c:v>5.2566780174041616</c:v>
                </c:pt>
                <c:pt idx="499">
                  <c:v>5.2267238116839421</c:v>
                </c:pt>
                <c:pt idx="500">
                  <c:v>5.1968691795873214</c:v>
                </c:pt>
                <c:pt idx="501">
                  <c:v>5.1671134393343952</c:v>
                </c:pt>
                <c:pt idx="502">
                  <c:v>5.1374559160436366</c:v>
                </c:pt>
                <c:pt idx="503">
                  <c:v>5.1078959416394127</c:v>
                </c:pt>
                <c:pt idx="504">
                  <c:v>5.0784328547610524</c:v>
                </c:pt>
                <c:pt idx="505">
                  <c:v>5.0490660006734265</c:v>
                </c:pt>
                <c:pt idx="506">
                  <c:v>5.0197947311790037</c:v>
                </c:pt>
                <c:pt idx="507">
                  <c:v>4.9906184045313582</c:v>
                </c:pt>
                <c:pt idx="508">
                  <c:v>4.9615363853500858</c:v>
                </c:pt>
                <c:pt idx="509">
                  <c:v>4.9325480445371248</c:v>
                </c:pt>
                <c:pt idx="510">
                  <c:v>4.9036527591944488</c:v>
                </c:pt>
                <c:pt idx="511">
                  <c:v>4.8748499125430778</c:v>
                </c:pt>
                <c:pt idx="512">
                  <c:v>4.8461388938434355</c:v>
                </c:pt>
                <c:pt idx="513">
                  <c:v>4.8175190983169349</c:v>
                </c:pt>
                <c:pt idx="514">
                  <c:v>4.788989927068914</c:v>
                </c:pt>
                <c:pt idx="515">
                  <c:v>4.7605507870127308</c:v>
                </c:pt>
                <c:pt idx="516">
                  <c:v>4.7322010907951171</c:v>
                </c:pt>
                <c:pt idx="517">
                  <c:v>4.70394025672271</c:v>
                </c:pt>
                <c:pt idx="518">
                  <c:v>4.6757677086897607</c:v>
                </c:pt>
                <c:pt idx="519">
                  <c:v>4.6476828761069813</c:v>
                </c:pt>
                <c:pt idx="520">
                  <c:v>4.6196851938315211</c:v>
                </c:pt>
                <c:pt idx="521">
                  <c:v>4.5917741020980554</c:v>
                </c:pt>
                <c:pt idx="522">
                  <c:v>4.5639490464509436</c:v>
                </c:pt>
                <c:pt idx="523">
                  <c:v>4.5362094776774597</c:v>
                </c:pt>
                <c:pt idx="524">
                  <c:v>4.5085548517420575</c:v>
                </c:pt>
                <c:pt idx="525">
                  <c:v>4.4809846297216831</c:v>
                </c:pt>
                <c:pt idx="526">
                  <c:v>4.4534982777420593</c:v>
                </c:pt>
                <c:pt idx="527">
                  <c:v>4.4260952669149916</c:v>
                </c:pt>
                <c:pt idx="528">
                  <c:v>4.3987750732765916</c:v>
                </c:pt>
                <c:pt idx="529">
                  <c:v>4.3715371777265242</c:v>
                </c:pt>
                <c:pt idx="530">
                  <c:v>4.3443810659681104</c:v>
                </c:pt>
                <c:pt idx="531">
                  <c:v>4.3173062284494108</c:v>
                </c:pt>
                <c:pt idx="532">
                  <c:v>4.2903121603051657</c:v>
                </c:pt>
                <c:pt idx="533">
                  <c:v>4.2633983612996227</c:v>
                </c:pt>
                <c:pt idx="534">
                  <c:v>4.2365643357702689</c:v>
                </c:pt>
                <c:pt idx="535">
                  <c:v>4.2098095925723573</c:v>
                </c:pt>
                <c:pt idx="536">
                  <c:v>4.1831336450243182</c:v>
                </c:pt>
                <c:pt idx="537">
                  <c:v>4.1565360108539586</c:v>
                </c:pt>
                <c:pt idx="538">
                  <c:v>4.1300162121454909</c:v>
                </c:pt>
                <c:pt idx="539">
                  <c:v>4.1035737752873285</c:v>
                </c:pt>
                <c:pt idx="540">
                  <c:v>4.0772082309206885</c:v>
                </c:pt>
                <c:pt idx="541">
                  <c:v>4.0509191138889307</c:v>
                </c:pt>
                <c:pt idx="542">
                  <c:v>4.0247059631876683</c:v>
                </c:pt>
                <c:pt idx="543">
                  <c:v>3.9985683219156036</c:v>
                </c:pt>
                <c:pt idx="544">
                  <c:v>3.9725057372260837</c:v>
                </c:pt>
                <c:pt idx="545">
                  <c:v>3.9465177602793862</c:v>
                </c:pt>
                <c:pt idx="546">
                  <c:v>3.9206039461956794</c:v>
                </c:pt>
                <c:pt idx="547">
                  <c:v>3.8947638540086897</c:v>
                </c:pt>
                <c:pt idx="548">
                  <c:v>3.868997046620037</c:v>
                </c:pt>
                <c:pt idx="549">
                  <c:v>3.8433030907542252</c:v>
                </c:pt>
                <c:pt idx="550">
                  <c:v>3.8176815569142941</c:v>
                </c:pt>
                <c:pt idx="551">
                  <c:v>3.7921320193381018</c:v>
                </c:pt>
                <c:pt idx="552">
                  <c:v>3.766654055955251</c:v>
                </c:pt>
                <c:pt idx="553">
                  <c:v>3.7412472483446284</c:v>
                </c:pt>
                <c:pt idx="554">
                  <c:v>3.7159111816925297</c:v>
                </c:pt>
                <c:pt idx="555">
                  <c:v>3.6906454447514196</c:v>
                </c:pt>
                <c:pt idx="556">
                  <c:v>3.6654496297992614</c:v>
                </c:pt>
                <c:pt idx="557">
                  <c:v>3.6403233325993938</c:v>
                </c:pt>
                <c:pt idx="558">
                  <c:v>3.615266152361051</c:v>
                </c:pt>
                <c:pt idx="559">
                  <c:v>3.5902776917003436</c:v>
                </c:pt>
                <c:pt idx="560">
                  <c:v>3.565357556601886</c:v>
                </c:pt>
                <c:pt idx="561">
                  <c:v>3.5405053563808755</c:v>
                </c:pt>
                <c:pt idx="562">
                  <c:v>3.5157207036457661</c:v>
                </c:pt>
                <c:pt idx="563">
                  <c:v>3.4910032142614273</c:v>
                </c:pt>
                <c:pt idx="564">
                  <c:v>3.4663525073128358</c:v>
                </c:pt>
                <c:pt idx="565">
                  <c:v>3.4417682050692573</c:v>
                </c:pt>
                <c:pt idx="566">
                  <c:v>3.4172499329489159</c:v>
                </c:pt>
                <c:pt idx="567">
                  <c:v>3.392797319484206</c:v>
                </c:pt>
                <c:pt idx="568">
                  <c:v>3.3684099962872911</c:v>
                </c:pt>
                <c:pt idx="569">
                  <c:v>3.3440875980162721</c:v>
                </c:pt>
                <c:pt idx="570">
                  <c:v>3.319829762341739</c:v>
                </c:pt>
                <c:pt idx="571">
                  <c:v>3.2956361299138242</c:v>
                </c:pt>
                <c:pt idx="572">
                  <c:v>3.2715063443297043</c:v>
                </c:pt>
                <c:pt idx="573">
                  <c:v>3.2474400521015294</c:v>
                </c:pt>
                <c:pt idx="574">
                  <c:v>3.2234369026247709</c:v>
                </c:pt>
                <c:pt idx="575">
                  <c:v>3.1994965481470441</c:v>
                </c:pt>
                <c:pt idx="576">
                  <c:v>3.1756186437373017</c:v>
                </c:pt>
                <c:pt idx="577">
                  <c:v>3.1518028472554835</c:v>
                </c:pt>
                <c:pt idx="578">
                  <c:v>3.1280488193225313</c:v>
                </c:pt>
                <c:pt idx="579">
                  <c:v>3.1043562232908406</c:v>
                </c:pt>
                <c:pt idx="580">
                  <c:v>3.0807247252150827</c:v>
                </c:pt>
                <c:pt idx="581">
                  <c:v>3.0571539938234333</c:v>
                </c:pt>
                <c:pt idx="582">
                  <c:v>3.0336437004891708</c:v>
                </c:pt>
                <c:pt idx="583">
                  <c:v>3.0101935192026357</c:v>
                </c:pt>
                <c:pt idx="584">
                  <c:v>2.986803126543605</c:v>
                </c:pt>
                <c:pt idx="585">
                  <c:v>2.9634722016539832</c:v>
                </c:pt>
                <c:pt idx="586">
                  <c:v>2.9402004262108772</c:v>
                </c:pt>
                <c:pt idx="587">
                  <c:v>2.9169874844000128</c:v>
                </c:pt>
                <c:pt idx="588">
                  <c:v>2.8938330628895144</c:v>
                </c:pt>
                <c:pt idx="589">
                  <c:v>2.8707368508039894</c:v>
                </c:pt>
                <c:pt idx="590">
                  <c:v>2.847698539699012</c:v>
                </c:pt>
                <c:pt idx="591">
                  <c:v>2.8247178235358641</c:v>
                </c:pt>
                <c:pt idx="592">
                  <c:v>2.8017943986566625</c:v>
                </c:pt>
                <c:pt idx="593">
                  <c:v>2.7789279637597701</c:v>
                </c:pt>
                <c:pt idx="594">
                  <c:v>2.7561182198755478</c:v>
                </c:pt>
                <c:pt idx="595">
                  <c:v>2.7333648703423901</c:v>
                </c:pt>
                <c:pt idx="596">
                  <c:v>2.7106676207831004</c:v>
                </c:pt>
                <c:pt idx="597">
                  <c:v>2.6880261790815347</c:v>
                </c:pt>
                <c:pt idx="598">
                  <c:v>2.6654402553595742</c:v>
                </c:pt>
                <c:pt idx="599">
                  <c:v>2.6429095619543501</c:v>
                </c:pt>
                <c:pt idx="600">
                  <c:v>2.620433813395814</c:v>
                </c:pt>
                <c:pt idx="601">
                  <c:v>2.5980127263845434</c:v>
                </c:pt>
                <c:pt idx="602">
                  <c:v>2.5756460197698194</c:v>
                </c:pt>
                <c:pt idx="603">
                  <c:v>2.5533334145280473</c:v>
                </c:pt>
                <c:pt idx="604">
                  <c:v>2.5310746337413654</c:v>
                </c:pt>
                <c:pt idx="605">
                  <c:v>2.5088694025765856</c:v>
                </c:pt>
                <c:pt idx="606">
                  <c:v>1.4613604619358309</c:v>
                </c:pt>
                <c:pt idx="607">
                  <c:v>0.51921051566201615</c:v>
                </c:pt>
                <c:pt idx="608">
                  <c:v>-0.33817552853215427</c:v>
                </c:pt>
                <c:pt idx="609">
                  <c:v>-1.1259830858261792</c:v>
                </c:pt>
                <c:pt idx="610">
                  <c:v>-1.8557247999307296</c:v>
                </c:pt>
                <c:pt idx="611">
                  <c:v>-2.5363317050157743</c:v>
                </c:pt>
                <c:pt idx="612">
                  <c:v>-3.1748669128357672</c:v>
                </c:pt>
                <c:pt idx="613">
                  <c:v>-3.7770084679523168</c:v>
                </c:pt>
                <c:pt idx="614">
                  <c:v>-4.3473855789992069</c:v>
                </c:pt>
                <c:pt idx="615">
                  <c:v>-4.8898186403597768</c:v>
                </c:pt>
                <c:pt idx="616">
                  <c:v>-5.4074943256610979</c:v>
                </c:pt>
                <c:pt idx="617">
                  <c:v>-5.9030957742983814</c:v>
                </c:pt>
                <c:pt idx="618">
                  <c:v>-6.0941272528399812</c:v>
                </c:pt>
                <c:pt idx="619">
                  <c:v>-6.2821181686791654</c:v>
                </c:pt>
                <c:pt idx="620">
                  <c:v>-6.4671933469398732</c:v>
                </c:pt>
                <c:pt idx="621">
                  <c:v>-6.6494702254268852</c:v>
                </c:pt>
                <c:pt idx="622">
                  <c:v>-6.8290594073550261</c:v>
                </c:pt>
                <c:pt idx="623">
                  <c:v>-7.0060651634847915</c:v>
                </c:pt>
                <c:pt idx="624">
                  <c:v>-7.1805858891556227</c:v>
                </c:pt>
                <c:pt idx="625">
                  <c:v>-7.3527145210219649</c:v>
                </c:pt>
                <c:pt idx="626">
                  <c:v>-7.5225389177078563</c:v>
                </c:pt>
                <c:pt idx="627">
                  <c:v>-7.6901422080876021</c:v>
                </c:pt>
                <c:pt idx="628">
                  <c:v>-7.8556031104610211</c:v>
                </c:pt>
                <c:pt idx="629">
                  <c:v>-8.0189962255112714</c:v>
                </c:pt>
                <c:pt idx="630">
                  <c:v>-8.180392305602517</c:v>
                </c:pt>
                <c:pt idx="631">
                  <c:v>-8.339858502686937</c:v>
                </c:pt>
                <c:pt idx="632">
                  <c:v>-8.4974585968390315</c:v>
                </c:pt>
                <c:pt idx="633">
                  <c:v>-8.6532532072154584</c:v>
                </c:pt>
                <c:pt idx="634">
                  <c:v>-8.8072999870453543</c:v>
                </c:pt>
                <c:pt idx="635">
                  <c:v>-8.9596538040869547</c:v>
                </c:pt>
                <c:pt idx="636">
                  <c:v>-9.1103669078366973</c:v>
                </c:pt>
                <c:pt idx="637">
                  <c:v>-9.2594890846454003</c:v>
                </c:pt>
                <c:pt idx="638">
                  <c:v>-9.4070678017794478</c:v>
                </c:pt>
                <c:pt idx="639">
                  <c:v>-9.5531483413618297</c:v>
                </c:pt>
                <c:pt idx="640">
                  <c:v>-9.6977739250361186</c:v>
                </c:pt>
                <c:pt idx="641">
                  <c:v>-9.8409858301151782</c:v>
                </c:pt>
                <c:pt idx="642">
                  <c:v>-9.9828234979036541</c:v>
                </c:pt>
                <c:pt idx="643">
                  <c:v>-10.12332463481879</c:v>
                </c:pt>
                <c:pt idx="644">
                  <c:v>-10.262525306876022</c:v>
                </c:pt>
                <c:pt idx="645">
                  <c:v>-10.400460028054365</c:v>
                </c:pt>
                <c:pt idx="646">
                  <c:v>-10.537161843009832</c:v>
                </c:pt>
                <c:pt idx="647">
                  <c:v>-10.672662404563786</c:v>
                </c:pt>
                <c:pt idx="648">
                  <c:v>-10.806992046355521</c:v>
                </c:pt>
                <c:pt idx="649">
                  <c:v>-10.940179851014619</c:v>
                </c:pt>
                <c:pt idx="650">
                  <c:v>-11.072253714178364</c:v>
                </c:pt>
                <c:pt idx="651">
                  <c:v>-11.203240404651925</c:v>
                </c:pt>
                <c:pt idx="652">
                  <c:v>-11.333165620984269</c:v>
                </c:pt>
                <c:pt idx="653">
                  <c:v>-11.462054044710273</c:v>
                </c:pt>
                <c:pt idx="654">
                  <c:v>-11.589929390489242</c:v>
                </c:pt>
                <c:pt idx="655">
                  <c:v>-11.716814453351386</c:v>
                </c:pt>
                <c:pt idx="656">
                  <c:v>-11.842731153247247</c:v>
                </c:pt>
                <c:pt idx="657">
                  <c:v>-11.967700577079652</c:v>
                </c:pt>
                <c:pt idx="658">
                  <c:v>-12.09174301838395</c:v>
                </c:pt>
                <c:pt idx="659">
                  <c:v>-12.214878014809507</c:v>
                </c:pt>
                <c:pt idx="660">
                  <c:v>-12.337124383544072</c:v>
                </c:pt>
                <c:pt idx="661">
                  <c:v>-12.458500254811867</c:v>
                </c:pt>
                <c:pt idx="662">
                  <c:v>-12.579023103566643</c:v>
                </c:pt>
                <c:pt idx="663">
                  <c:v>-12.698709779492162</c:v>
                </c:pt>
                <c:pt idx="664">
                  <c:v>-12.817576535414412</c:v>
                </c:pt>
                <c:pt idx="665">
                  <c:v>-12.935639054222364</c:v>
                </c:pt>
                <c:pt idx="666">
                  <c:v>-13.052912474387362</c:v>
                </c:pt>
                <c:pt idx="667">
                  <c:v>-13.169411414164845</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-210.77602360830878</c:v>
                </c:pt>
                <c:pt idx="1">
                  <c:v>-229.96377546343359</c:v>
                </c:pt>
                <c:pt idx="2">
                  <c:v>-240.71591612835908</c:v>
                </c:pt>
                <c:pt idx="3">
                  <c:v>-247.15279014303195</c:v>
                </c:pt>
                <c:pt idx="4">
                  <c:v>-251.33449697457297</c:v>
                </c:pt>
                <c:pt idx="5">
                  <c:v>-254.23732983950103</c:v>
                </c:pt>
                <c:pt idx="6">
                  <c:v>-256.35737842083665</c:v>
                </c:pt>
                <c:pt idx="7">
                  <c:v>-257.96745018304199</c:v>
                </c:pt>
                <c:pt idx="8">
                  <c:v>-259.2282485273372</c:v>
                </c:pt>
                <c:pt idx="9">
                  <c:v>-260.23999493210914</c:v>
                </c:pt>
                <c:pt idx="10">
                  <c:v>-264.73121540018735</c:v>
                </c:pt>
                <c:pt idx="11">
                  <c:v>-266.08814356169876</c:v>
                </c:pt>
                <c:pt idx="12">
                  <c:v>-266.65007963566808</c:v>
                </c:pt>
                <c:pt idx="13">
                  <c:v>-266.89287921189975</c:v>
                </c:pt>
                <c:pt idx="14">
                  <c:v>-266.97588090010993</c:v>
                </c:pt>
                <c:pt idx="15">
                  <c:v>-266.96750729483256</c:v>
                </c:pt>
                <c:pt idx="16">
                  <c:v>-266.9020063426791</c:v>
                </c:pt>
                <c:pt idx="17">
                  <c:v>-266.79841755604156</c:v>
                </c:pt>
                <c:pt idx="18">
                  <c:v>-266.66817019790005</c:v>
                </c:pt>
                <c:pt idx="19">
                  <c:v>-264.78027071009035</c:v>
                </c:pt>
                <c:pt idx="20">
                  <c:v>-262.57677333431349</c:v>
                </c:pt>
                <c:pt idx="21">
                  <c:v>-260.30022246985232</c:v>
                </c:pt>
                <c:pt idx="22">
                  <c:v>-258.00094691499146</c:v>
                </c:pt>
                <c:pt idx="23">
                  <c:v>-255.69718249374924</c:v>
                </c:pt>
                <c:pt idx="24">
                  <c:v>-253.3979406943962</c:v>
                </c:pt>
                <c:pt idx="25">
                  <c:v>-251.10871775034582</c:v>
                </c:pt>
                <c:pt idx="26">
                  <c:v>-248.83339126336639</c:v>
                </c:pt>
                <c:pt idx="27">
                  <c:v>-246.57497406256249</c:v>
                </c:pt>
                <c:pt idx="28">
                  <c:v>-235.61266455724893</c:v>
                </c:pt>
                <c:pt idx="29">
                  <c:v>-225.33655857586407</c:v>
                </c:pt>
                <c:pt idx="30">
                  <c:v>-215.85597614930742</c:v>
                </c:pt>
                <c:pt idx="31">
                  <c:v>-207.2088048830696</c:v>
                </c:pt>
                <c:pt idx="32">
                  <c:v>-199.38316910329092</c:v>
                </c:pt>
                <c:pt idx="33">
                  <c:v>-192.3359315412994</c:v>
                </c:pt>
                <c:pt idx="34">
                  <c:v>-186.00711970744351</c:v>
                </c:pt>
                <c:pt idx="35">
                  <c:v>-180.32997767161115</c:v>
                </c:pt>
                <c:pt idx="36">
                  <c:v>-175.23732897406938</c:v>
                </c:pt>
                <c:pt idx="37">
                  <c:v>-170.66523923753158</c:v>
                </c:pt>
                <c:pt idx="38">
                  <c:v>-166.5548732876936</c:v>
                </c:pt>
                <c:pt idx="39">
                  <c:v>-162.85322351557332</c:v>
                </c:pt>
                <c:pt idx="40">
                  <c:v>-159.51317467161573</c:v>
                </c:pt>
                <c:pt idx="41">
                  <c:v>-156.49320623873362</c:v>
                </c:pt>
                <c:pt idx="42">
                  <c:v>-153.75691883572625</c:v>
                </c:pt>
                <c:pt idx="43">
                  <c:v>-151.27249547005096</c:v>
                </c:pt>
                <c:pt idx="44">
                  <c:v>-149.01216046064437</c:v>
                </c:pt>
                <c:pt idx="45">
                  <c:v>-146.95166927920596</c:v>
                </c:pt>
                <c:pt idx="46">
                  <c:v>-145.06984484045321</c:v>
                </c:pt>
                <c:pt idx="47">
                  <c:v>-143.34816549424949</c:v>
                </c:pt>
                <c:pt idx="48">
                  <c:v>-141.77040427178119</c:v>
                </c:pt>
                <c:pt idx="49">
                  <c:v>-140.32231599776685</c:v>
                </c:pt>
                <c:pt idx="50">
                  <c:v>-138.99136756757622</c:v>
                </c:pt>
                <c:pt idx="51">
                  <c:v>-137.76650630466276</c:v>
                </c:pt>
                <c:pt idx="52">
                  <c:v>-136.63796143677601</c:v>
                </c:pt>
                <c:pt idx="53">
                  <c:v>-135.59707410666007</c:v>
                </c:pt>
                <c:pt idx="54">
                  <c:v>-134.63615181720283</c:v>
                </c:pt>
                <c:pt idx="55">
                  <c:v>-133.74834371923535</c:v>
                </c:pt>
                <c:pt idx="56">
                  <c:v>-132.92753363798016</c:v>
                </c:pt>
                <c:pt idx="57">
                  <c:v>-132.16824817993506</c:v>
                </c:pt>
                <c:pt idx="58">
                  <c:v>-131.46557765740729</c:v>
                </c:pt>
                <c:pt idx="59">
                  <c:v>-130.8151079119742</c:v>
                </c:pt>
                <c:pt idx="60">
                  <c:v>-130.21286141370837</c:v>
                </c:pt>
                <c:pt idx="61">
                  <c:v>-129.65524626470756</c:v>
                </c:pt>
                <c:pt idx="62">
                  <c:v>-129.13901194858579</c:v>
                </c:pt>
                <c:pt idx="63">
                  <c:v>-128.66121084733908</c:v>
                </c:pt>
                <c:pt idx="64">
                  <c:v>-128.21916469825669</c:v>
                </c:pt>
                <c:pt idx="65">
                  <c:v>-127.81043529066983</c:v>
                </c:pt>
                <c:pt idx="66">
                  <c:v>-127.43279880910347</c:v>
                </c:pt>
                <c:pt idx="67">
                  <c:v>-127.08422331910063</c:v>
                </c:pt>
                <c:pt idx="68">
                  <c:v>-126.76284896738792</c:v>
                </c:pt>
                <c:pt idx="69">
                  <c:v>-126.46697053149256</c:v>
                </c:pt>
                <c:pt idx="70">
                  <c:v>-126.19502200736308</c:v>
                </c:pt>
                <c:pt idx="71">
                  <c:v>-125.94556296863158</c:v>
                </c:pt>
                <c:pt idx="72">
                  <c:v>-125.71726646924915</c:v>
                </c:pt>
                <c:pt idx="73">
                  <c:v>-125.50890829347199</c:v>
                </c:pt>
                <c:pt idx="74">
                  <c:v>-125.31935738451507</c:v>
                </c:pt>
                <c:pt idx="75">
                  <c:v>-125.14756730642108</c:v>
                </c:pt>
                <c:pt idx="76">
                  <c:v>-124.99256861346026</c:v>
                </c:pt>
                <c:pt idx="77">
                  <c:v>-124.85346201824137</c:v>
                </c:pt>
                <c:pt idx="78">
                  <c:v>-124.72941226412146</c:v>
                </c:pt>
                <c:pt idx="79">
                  <c:v>-124.61964261984085</c:v>
                </c:pt>
                <c:pt idx="80">
                  <c:v>-124.52342992489271</c:v>
                </c:pt>
                <c:pt idx="81">
                  <c:v>-124.44010012323773</c:v>
                </c:pt>
                <c:pt idx="82">
                  <c:v>-124.36902423080929</c:v>
                </c:pt>
                <c:pt idx="83">
                  <c:v>-124.30961468901899</c:v>
                </c:pt>
                <c:pt idx="84">
                  <c:v>-124.26132206231908</c:v>
                </c:pt>
                <c:pt idx="85">
                  <c:v>-124.22363204294504</c:v>
                </c:pt>
                <c:pt idx="86">
                  <c:v>-124.19606273035721</c:v>
                </c:pt>
                <c:pt idx="87">
                  <c:v>-124.1781621567234</c:v>
                </c:pt>
                <c:pt idx="88">
                  <c:v>-124.16950603311521</c:v>
                </c:pt>
                <c:pt idx="89">
                  <c:v>-124.16969569399473</c:v>
                </c:pt>
                <c:pt idx="90">
                  <c:v>-124.17835622011049</c:v>
                </c:pt>
                <c:pt idx="91">
                  <c:v>-124.19513472214427</c:v>
                </c:pt>
                <c:pt idx="92">
                  <c:v>-124.21969876940221</c:v>
                </c:pt>
                <c:pt idx="93">
                  <c:v>-124.25173494955716</c:v>
                </c:pt>
                <c:pt idx="94">
                  <c:v>-124.29094754695859</c:v>
                </c:pt>
                <c:pt idx="95">
                  <c:v>-124.3370573283548</c:v>
                </c:pt>
                <c:pt idx="96">
                  <c:v>-124.38980042604678</c:v>
                </c:pt>
                <c:pt idx="97">
                  <c:v>-124.44892730953053</c:v>
                </c:pt>
                <c:pt idx="98">
                  <c:v>-124.51420183760374</c:v>
                </c:pt>
                <c:pt idx="99">
                  <c:v>-124.58540038372672</c:v>
                </c:pt>
                <c:pt idx="100">
                  <c:v>-124.662311028153</c:v>
                </c:pt>
                <c:pt idx="101">
                  <c:v>-124.74473281098614</c:v>
                </c:pt>
                <c:pt idx="102">
                  <c:v>-124.83247504089456</c:v>
                </c:pt>
                <c:pt idx="103">
                  <c:v>-124.92535665472562</c:v>
                </c:pt>
                <c:pt idx="104">
                  <c:v>-125.0232056237177</c:v>
                </c:pt>
                <c:pt idx="105">
                  <c:v>-125.12585840241613</c:v>
                </c:pt>
                <c:pt idx="106">
                  <c:v>-125.23315941676461</c:v>
                </c:pt>
                <c:pt idx="107">
                  <c:v>-125.34496058817101</c:v>
                </c:pt>
                <c:pt idx="108">
                  <c:v>-125.46112089064016</c:v>
                </c:pt>
                <c:pt idx="109">
                  <c:v>-125.58150593833047</c:v>
                </c:pt>
                <c:pt idx="110">
                  <c:v>-125.70598760112816</c:v>
                </c:pt>
                <c:pt idx="111">
                  <c:v>-125.83444364604757</c:v>
                </c:pt>
                <c:pt idx="112">
                  <c:v>-125.96675740245843</c:v>
                </c:pt>
                <c:pt idx="113">
                  <c:v>-126.1028174493148</c:v>
                </c:pt>
                <c:pt idx="114">
                  <c:v>-126.24251732271779</c:v>
                </c:pt>
                <c:pt idx="115">
                  <c:v>-126.38575524228764</c:v>
                </c:pt>
                <c:pt idx="116">
                  <c:v>-126.53243385494707</c:v>
                </c:pt>
                <c:pt idx="117">
                  <c:v>-126.6824599948373</c:v>
                </c:pt>
                <c:pt idx="118">
                  <c:v>-126.83574445819238</c:v>
                </c:pt>
                <c:pt idx="119">
                  <c:v>-126.99220179209426</c:v>
                </c:pt>
                <c:pt idx="120">
                  <c:v>-127.15175009611858</c:v>
                </c:pt>
                <c:pt idx="121">
                  <c:v>-127.31431083596098</c:v>
                </c:pt>
                <c:pt idx="122">
                  <c:v>-127.47980866820566</c:v>
                </c:pt>
                <c:pt idx="123">
                  <c:v>-127.64817127546456</c:v>
                </c:pt>
                <c:pt idx="124">
                  <c:v>-127.81932921117598</c:v>
                </c:pt>
                <c:pt idx="125">
                  <c:v>-127.99321575340599</c:v>
                </c:pt>
                <c:pt idx="126">
                  <c:v>-128.16976676704689</c:v>
                </c:pt>
                <c:pt idx="127">
                  <c:v>-128.34892057385312</c:v>
                </c:pt>
                <c:pt idx="128">
                  <c:v>-128.53061782979631</c:v>
                </c:pt>
                <c:pt idx="129">
                  <c:v>-128.71480140926178</c:v>
                </c:pt>
                <c:pt idx="130">
                  <c:v>-128.90141629564147</c:v>
                </c:pt>
                <c:pt idx="131">
                  <c:v>-129.09040947791399</c:v>
                </c:pt>
                <c:pt idx="132">
                  <c:v>-129.28172985282964</c:v>
                </c:pt>
                <c:pt idx="133">
                  <c:v>-129.47532813234773</c:v>
                </c:pt>
                <c:pt idx="134">
                  <c:v>-129.67115675599743</c:v>
                </c:pt>
                <c:pt idx="135">
                  <c:v>-129.86916980785796</c:v>
                </c:pt>
                <c:pt idx="136">
                  <c:v>-130.06932293787412</c:v>
                </c:pt>
                <c:pt idx="137">
                  <c:v>-130.27157328724383</c:v>
                </c:pt>
                <c:pt idx="138">
                  <c:v>-130.47587941763257</c:v>
                </c:pt>
                <c:pt idx="139">
                  <c:v>-130.68220124398579</c:v>
                </c:pt>
                <c:pt idx="140">
                  <c:v>-130.89049997072664</c:v>
                </c:pt>
                <c:pt idx="141">
                  <c:v>-131.10073803114074</c:v>
                </c:pt>
                <c:pt idx="142">
                  <c:v>-131.31287902976214</c:v>
                </c:pt>
                <c:pt idx="143">
                  <c:v>-131.52688768758873</c:v>
                </c:pt>
                <c:pt idx="144">
                  <c:v>-131.74272978996459</c:v>
                </c:pt>
                <c:pt idx="145">
                  <c:v>-131.96037213697898</c:v>
                </c:pt>
                <c:pt idx="146">
                  <c:v>-132.17978249624153</c:v>
                </c:pt>
                <c:pt idx="147">
                  <c:v>-132.40092955790038</c:v>
                </c:pt>
                <c:pt idx="148">
                  <c:v>-132.62378289178156</c:v>
                </c:pt>
                <c:pt idx="149">
                  <c:v>-132.84831290653273</c:v>
                </c:pt>
                <c:pt idx="150">
                  <c:v>-133.07449081066375</c:v>
                </c:pt>
                <c:pt idx="151">
                  <c:v>-133.30228857538282</c:v>
                </c:pt>
                <c:pt idx="152">
                  <c:v>-133.53167889913243</c:v>
                </c:pt>
                <c:pt idx="153">
                  <c:v>-133.76263517373673</c:v>
                </c:pt>
                <c:pt idx="154">
                  <c:v>-133.99513145207618</c:v>
                </c:pt>
                <c:pt idx="155">
                  <c:v>-134.22914241721116</c:v>
                </c:pt>
                <c:pt idx="156">
                  <c:v>-134.46464335288073</c:v>
                </c:pt>
                <c:pt idx="157">
                  <c:v>-134.70161011530689</c:v>
                </c:pt>
                <c:pt idx="158">
                  <c:v>-134.94001910624013</c:v>
                </c:pt>
                <c:pt idx="159">
                  <c:v>-135.17984724718386</c:v>
                </c:pt>
                <c:pt idx="160">
                  <c:v>-135.42107195474091</c:v>
                </c:pt>
                <c:pt idx="161">
                  <c:v>-135.66367111702755</c:v>
                </c:pt>
                <c:pt idx="162">
                  <c:v>-135.90762307110433</c:v>
                </c:pt>
                <c:pt idx="163">
                  <c:v>-136.15290658137485</c:v>
                </c:pt>
                <c:pt idx="164">
                  <c:v>-136.39950081890845</c:v>
                </c:pt>
                <c:pt idx="165">
                  <c:v>-136.6473853416428</c:v>
                </c:pt>
                <c:pt idx="166">
                  <c:v>-136.89654007542731</c:v>
                </c:pt>
                <c:pt idx="167">
                  <c:v>-137.14694529586848</c:v>
                </c:pt>
                <c:pt idx="168">
                  <c:v>-137.39858161094196</c:v>
                </c:pt>
                <c:pt idx="169">
                  <c:v>-137.65142994433762</c:v>
                </c:pt>
                <c:pt idx="170">
                  <c:v>-137.905471519505</c:v>
                </c:pt>
                <c:pt idx="171">
                  <c:v>-138.16068784436982</c:v>
                </c:pt>
                <c:pt idx="172">
                  <c:v>-138.41706069669283</c:v>
                </c:pt>
                <c:pt idx="173">
                  <c:v>-138.6745721100435</c:v>
                </c:pt>
                <c:pt idx="174">
                  <c:v>-138.93320436036427</c:v>
                </c:pt>
                <c:pt idx="175">
                  <c:v>-139.19293995310034</c:v>
                </c:pt>
                <c:pt idx="176">
                  <c:v>-139.45376161087225</c:v>
                </c:pt>
                <c:pt idx="177">
                  <c:v>-139.71565226167061</c:v>
                </c:pt>
                <c:pt idx="178">
                  <c:v>-139.97859502755131</c:v>
                </c:pt>
                <c:pt idx="179">
                  <c:v>-140.24257321381296</c:v>
                </c:pt>
                <c:pt idx="180">
                  <c:v>-140.50757029863749</c:v>
                </c:pt>
                <c:pt idx="181">
                  <c:v>-140.77356992317692</c:v>
                </c:pt>
                <c:pt idx="182">
                  <c:v>-141.04055588206975</c:v>
                </c:pt>
                <c:pt idx="183">
                  <c:v>-141.30851211437104</c:v>
                </c:pt>
                <c:pt idx="184">
                  <c:v>-141.57742269488182</c:v>
                </c:pt>
                <c:pt idx="185">
                  <c:v>-141.84727182586357</c:v>
                </c:pt>
                <c:pt idx="186">
                  <c:v>-142.11804382912376</c:v>
                </c:pt>
                <c:pt idx="187">
                  <c:v>-142.38972313846057</c:v>
                </c:pt>
                <c:pt idx="188">
                  <c:v>-142.66229429245431</c:v>
                </c:pt>
                <c:pt idx="189">
                  <c:v>-142.93574192759354</c:v>
                </c:pt>
                <c:pt idx="190">
                  <c:v>-143.21005077172572</c:v>
                </c:pt>
                <c:pt idx="191">
                  <c:v>-143.48520563782117</c:v>
                </c:pt>
                <c:pt idx="192">
                  <c:v>-143.76119141804057</c:v>
                </c:pt>
                <c:pt idx="193">
                  <c:v>-144.03799307809663</c:v>
                </c:pt>
                <c:pt idx="194">
                  <c:v>-144.31559565190068</c:v>
                </c:pt>
                <c:pt idx="195">
                  <c:v>-144.59398423648489</c:v>
                </c:pt>
                <c:pt idx="196">
                  <c:v>-144.87314398719298</c:v>
                </c:pt>
                <c:pt idx="197">
                  <c:v>-145.15306011313001</c:v>
                </c:pt>
                <c:pt idx="198">
                  <c:v>-145.43371787286475</c:v>
                </c:pt>
                <c:pt idx="199">
                  <c:v>-145.71510257037642</c:v>
                </c:pt>
                <c:pt idx="200">
                  <c:v>-145.99719955123911</c:v>
                </c:pt>
                <c:pt idx="201">
                  <c:v>-146.27999419903722</c:v>
                </c:pt>
                <c:pt idx="202">
                  <c:v>-146.56347193200469</c:v>
                </c:pt>
                <c:pt idx="203">
                  <c:v>-146.84761819988282</c:v>
                </c:pt>
                <c:pt idx="204">
                  <c:v>-147.13241848098917</c:v>
                </c:pt>
                <c:pt idx="205">
                  <c:v>-147.41785827949315</c:v>
                </c:pt>
                <c:pt idx="206">
                  <c:v>-147.70392312289127</c:v>
                </c:pt>
                <c:pt idx="207">
                  <c:v>-147.99059855967741</c:v>
                </c:pt>
                <c:pt idx="208">
                  <c:v>-148.2778701572027</c:v>
                </c:pt>
                <c:pt idx="209">
                  <c:v>-148.56572349971904</c:v>
                </c:pt>
                <c:pt idx="210">
                  <c:v>-148.85414418660227</c:v>
                </c:pt>
                <c:pt idx="211">
                  <c:v>-149.14311783074973</c:v>
                </c:pt>
                <c:pt idx="212">
                  <c:v>-149.43263005714664</c:v>
                </c:pt>
                <c:pt idx="213">
                  <c:v>-149.72266650159804</c:v>
                </c:pt>
                <c:pt idx="214">
                  <c:v>-150.01321280962071</c:v>
                </c:pt>
                <c:pt idx="215">
                  <c:v>-150.30425463549091</c:v>
                </c:pt>
                <c:pt idx="216">
                  <c:v>-150.5957776414435</c:v>
                </c:pt>
                <c:pt idx="217">
                  <c:v>-150.88776749701879</c:v>
                </c:pt>
                <c:pt idx="218">
                  <c:v>-151.18020987855169</c:v>
                </c:pt>
                <c:pt idx="219">
                  <c:v>-151.47309046880039</c:v>
                </c:pt>
                <c:pt idx="220">
                  <c:v>-151.76639495670958</c:v>
                </c:pt>
                <c:pt idx="221">
                  <c:v>-152.06010903730456</c:v>
                </c:pt>
                <c:pt idx="222">
                  <c:v>-152.35421841171268</c:v>
                </c:pt>
                <c:pt idx="223">
                  <c:v>-152.6487087873073</c:v>
                </c:pt>
                <c:pt idx="224">
                  <c:v>-152.94356587797148</c:v>
                </c:pt>
                <c:pt idx="225">
                  <c:v>-153.23877540447711</c:v>
                </c:pt>
                <c:pt idx="226">
                  <c:v>-156.20711943088969</c:v>
                </c:pt>
                <c:pt idx="227">
                  <c:v>-159.19508261977401</c:v>
                </c:pt>
                <c:pt idx="228">
                  <c:v>-162.18866362701513</c:v>
                </c:pt>
                <c:pt idx="229">
                  <c:v>-165.17423971123998</c:v>
                </c:pt>
                <c:pt idx="230">
                  <c:v>-168.13878043620085</c:v>
                </c:pt>
                <c:pt idx="231">
                  <c:v>-171.07007010515116</c:v>
                </c:pt>
                <c:pt idx="232">
                  <c:v>-173.95691415985004</c:v>
                </c:pt>
                <c:pt idx="233">
                  <c:v>-176.78931040590584</c:v>
                </c:pt>
                <c:pt idx="234">
                  <c:v>-179.55857241386394</c:v>
                </c:pt>
                <c:pt idx="235">
                  <c:v>-182.25739908196098</c:v>
                </c:pt>
                <c:pt idx="236">
                  <c:v>-184.8798903807008</c:v>
                </c:pt>
                <c:pt idx="237">
                  <c:v>-187.42151413657254</c:v>
                </c:pt>
                <c:pt idx="238">
                  <c:v>-189.87903202420364</c:v>
                </c:pt>
                <c:pt idx="239">
                  <c:v>-192.25039467899336</c:v>
                </c:pt>
                <c:pt idx="240">
                  <c:v>-194.53461620206937</c:v>
                </c:pt>
                <c:pt idx="241">
                  <c:v>-196.73163763259279</c:v>
                </c:pt>
                <c:pt idx="242">
                  <c:v>-198.84218758255869</c:v>
                </c:pt>
                <c:pt idx="243">
                  <c:v>-200.8676465141059</c:v>
                </c:pt>
                <c:pt idx="244">
                  <c:v>-202.80991936718556</c:v>
                </c:pt>
                <c:pt idx="245">
                  <c:v>-204.67131960876512</c:v>
                </c:pt>
                <c:pt idx="246">
                  <c:v>-206.45446638440032</c:v>
                </c:pt>
                <c:pt idx="247">
                  <c:v>-208.16219535366554</c:v>
                </c:pt>
                <c:pt idx="248">
                  <c:v>-209.79748298047591</c:v>
                </c:pt>
                <c:pt idx="249">
                  <c:v>-211.36338349719389</c:v>
                </c:pt>
                <c:pt idx="250">
                  <c:v>-212.86297742329504</c:v>
                </c:pt>
                <c:pt idx="251">
                  <c:v>-214.29933034763107</c:v>
                </c:pt>
                <c:pt idx="252">
                  <c:v>-215.67546063340922</c:v>
                </c:pt>
                <c:pt idx="253">
                  <c:v>-216.99431473873662</c:v>
                </c:pt>
                <c:pt idx="254">
                  <c:v>-218.25874893232512</c:v>
                </c:pt>
                <c:pt idx="255">
                  <c:v>-219.47151630045019</c:v>
                </c:pt>
                <c:pt idx="256">
                  <c:v>-220.63525807072372</c:v>
                </c:pt>
                <c:pt idx="257">
                  <c:v>-221.75249840918815</c:v>
                </c:pt>
                <c:pt idx="258">
                  <c:v>-222.82564197232676</c:v>
                </c:pt>
                <c:pt idx="259">
                  <c:v>-223.85697361051211</c:v>
                </c:pt>
                <c:pt idx="260">
                  <c:v>-224.84865972206791</c:v>
                </c:pt>
                <c:pt idx="261">
                  <c:v>-225.80275084684919</c:v>
                </c:pt>
                <c:pt idx="262">
                  <c:v>-226.72118516535255</c:v>
                </c:pt>
                <c:pt idx="263">
                  <c:v>-227.60579263470851</c:v>
                </c:pt>
                <c:pt idx="264">
                  <c:v>-228.45829954763713</c:v>
                </c:pt>
                <c:pt idx="265">
                  <c:v>-229.28033334582975</c:v>
                </c:pt>
                <c:pt idx="266">
                  <c:v>-230.07342755652033</c:v>
                </c:pt>
                <c:pt idx="267">
                  <c:v>-230.83902675142093</c:v>
                </c:pt>
                <c:pt idx="268">
                  <c:v>-231.57849145180688</c:v>
                </c:pt>
                <c:pt idx="269">
                  <c:v>-232.29310292330618</c:v>
                </c:pt>
                <c:pt idx="270">
                  <c:v>-232.98406781971326</c:v>
                </c:pt>
                <c:pt idx="271">
                  <c:v>-233.65252264762637</c:v>
                </c:pt>
                <c:pt idx="272">
                  <c:v>-234.29953803349983</c:v>
                </c:pt>
                <c:pt idx="273">
                  <c:v>-234.92612278232119</c:v>
                </c:pt>
                <c:pt idx="274">
                  <c:v>-235.53322772298225</c:v>
                </c:pt>
                <c:pt idx="275">
                  <c:v>-236.12174933986549</c:v>
                </c:pt>
                <c:pt idx="276">
                  <c:v>-236.69253319349156</c:v>
                </c:pt>
                <c:pt idx="277">
                  <c:v>-237.2463771355086</c:v>
                </c:pt>
                <c:pt idx="278">
                  <c:v>-237.78403432503069</c:v>
                </c:pt>
                <c:pt idx="279">
                  <c:v>-238.30621605451125</c:v>
                </c:pt>
                <c:pt idx="280">
                  <c:v>-238.8135943940826</c:v>
                </c:pt>
                <c:pt idx="281">
                  <c:v>-239.30680466370978</c:v>
                </c:pt>
                <c:pt idx="282">
                  <c:v>-239.78644774267076</c:v>
                </c:pt>
                <c:pt idx="283">
                  <c:v>-240.25309222584735</c:v>
                </c:pt>
                <c:pt idx="284">
                  <c:v>-240.70727643614595</c:v>
                </c:pt>
                <c:pt idx="285">
                  <c:v>-241.14951030209772</c:v>
                </c:pt>
                <c:pt idx="286">
                  <c:v>-241.58027710934999</c:v>
                </c:pt>
                <c:pt idx="287">
                  <c:v>-242.00003513437287</c:v>
                </c:pt>
                <c:pt idx="288">
                  <c:v>-242.40921916829149</c:v>
                </c:pt>
                <c:pt idx="289">
                  <c:v>-242.80824193832458</c:v>
                </c:pt>
                <c:pt idx="290">
                  <c:v>-243.19749543387573</c:v>
                </c:pt>
                <c:pt idx="291">
                  <c:v>-243.57735214389521</c:v>
                </c:pt>
                <c:pt idx="292">
                  <c:v>-243.94816621170997</c:v>
                </c:pt>
                <c:pt idx="293">
                  <c:v>-244.31027451311411</c:v>
                </c:pt>
                <c:pt idx="294">
                  <c:v>-244.66399766312196</c:v>
                </c:pt>
                <c:pt idx="295">
                  <c:v>-245.00964095641706</c:v>
                </c:pt>
                <c:pt idx="296">
                  <c:v>-245.34749524617803</c:v>
                </c:pt>
                <c:pt idx="297">
                  <c:v>-245.67783776563195</c:v>
                </c:pt>
                <c:pt idx="298">
                  <c:v>-246.00093289637539</c:v>
                </c:pt>
                <c:pt idx="299">
                  <c:v>-246.31703288721215</c:v>
                </c:pt>
                <c:pt idx="300">
                  <c:v>-246.62637852698381</c:v>
                </c:pt>
                <c:pt idx="301">
                  <c:v>-246.92919977461759</c:v>
                </c:pt>
                <c:pt idx="302">
                  <c:v>-247.22571634937853</c:v>
                </c:pt>
                <c:pt idx="303">
                  <c:v>-247.51613828409543</c:v>
                </c:pt>
                <c:pt idx="304">
                  <c:v>-247.8006664439248</c:v>
                </c:pt>
                <c:pt idx="305">
                  <c:v>-248.07949301303074</c:v>
                </c:pt>
                <c:pt idx="306">
                  <c:v>-248.35280195138262</c:v>
                </c:pt>
                <c:pt idx="307">
                  <c:v>-248.62076942371084</c:v>
                </c:pt>
                <c:pt idx="308">
                  <c:v>-248.8835642025131</c:v>
                </c:pt>
                <c:pt idx="309">
                  <c:v>-249.14134804686276</c:v>
                </c:pt>
                <c:pt idx="310">
                  <c:v>-249.39427605864535</c:v>
                </c:pt>
                <c:pt idx="311">
                  <c:v>-249.64249701773014</c:v>
                </c:pt>
                <c:pt idx="312">
                  <c:v>-249.88615369747464</c:v>
                </c:pt>
                <c:pt idx="313">
                  <c:v>-250.12538316185862</c:v>
                </c:pt>
                <c:pt idx="314">
                  <c:v>-250.36031704545235</c:v>
                </c:pt>
                <c:pt idx="315">
                  <c:v>-250.59108181733581</c:v>
                </c:pt>
                <c:pt idx="316">
                  <c:v>-250.81779903000756</c:v>
                </c:pt>
                <c:pt idx="317">
                  <c:v>-251.04058555424746</c:v>
                </c:pt>
                <c:pt idx="318">
                  <c:v>-251.25955380082976</c:v>
                </c:pt>
                <c:pt idx="319">
                  <c:v>-251.47481192992018</c:v>
                </c:pt>
                <c:pt idx="320">
                  <c:v>-251.68646404893224</c:v>
                </c:pt>
                <c:pt idx="321">
                  <c:v>-251.89461039956433</c:v>
                </c:pt>
                <c:pt idx="322">
                  <c:v>-252.09934753468991</c:v>
                </c:pt>
                <c:pt idx="323">
                  <c:v>-252.30076848572543</c:v>
                </c:pt>
                <c:pt idx="324">
                  <c:v>-252.49896292105976</c:v>
                </c:pt>
                <c:pt idx="325">
                  <c:v>-252.69401729608865</c:v>
                </c:pt>
                <c:pt idx="326">
                  <c:v>-252.88601499536031</c:v>
                </c:pt>
                <c:pt idx="327">
                  <c:v>-253.07503646730541</c:v>
                </c:pt>
                <c:pt idx="328">
                  <c:v>-253.26115935199329</c:v>
                </c:pt>
                <c:pt idx="329">
                  <c:v>-253.44445860232534</c:v>
                </c:pt>
                <c:pt idx="330">
                  <c:v>-253.62500659905206</c:v>
                </c:pt>
                <c:pt idx="331">
                  <c:v>-253.80287325997239</c:v>
                </c:pt>
                <c:pt idx="332">
                  <c:v>-253.97812614365262</c:v>
                </c:pt>
                <c:pt idx="333">
                  <c:v>-254.15083054797944</c:v>
                </c:pt>
                <c:pt idx="334">
                  <c:v>-254.32104960384169</c:v>
                </c:pt>
                <c:pt idx="335">
                  <c:v>-254.48884436421662</c:v>
                </c:pt>
                <c:pt idx="336">
                  <c:v>-254.65427388891919</c:v>
                </c:pt>
                <c:pt idx="337">
                  <c:v>-254.81739532525654</c:v>
                </c:pt>
                <c:pt idx="338">
                  <c:v>-254.97826398481442</c:v>
                </c:pt>
                <c:pt idx="339">
                  <c:v>-255.13693341658882</c:v>
                </c:pt>
                <c:pt idx="340">
                  <c:v>-255.29345547666222</c:v>
                </c:pt>
                <c:pt idx="341">
                  <c:v>-255.44788039461235</c:v>
                </c:pt>
                <c:pt idx="342">
                  <c:v>-255.60025683682937</c:v>
                </c:pt>
                <c:pt idx="343">
                  <c:v>-255.75063196690706</c:v>
                </c:pt>
                <c:pt idx="344">
                  <c:v>-255.89905150326342</c:v>
                </c:pt>
                <c:pt idx="345">
                  <c:v>-256.04555977413696</c:v>
                </c:pt>
                <c:pt idx="346">
                  <c:v>-256.19019977009657</c:v>
                </c:pt>
                <c:pt idx="347">
                  <c:v>-256.33301319419377</c:v>
                </c:pt>
                <c:pt idx="348">
                  <c:v>-256.47404050987996</c:v>
                </c:pt>
                <c:pt idx="349">
                  <c:v>-256.61332098680276</c:v>
                </c:pt>
                <c:pt idx="350">
                  <c:v>-256.75089274459049</c:v>
                </c:pt>
                <c:pt idx="351">
                  <c:v>-256.88679279472564</c:v>
                </c:pt>
                <c:pt idx="352">
                  <c:v>-257.02105708060441</c:v>
                </c:pt>
                <c:pt idx="353">
                  <c:v>-257.15372051587252</c:v>
                </c:pt>
                <c:pt idx="354">
                  <c:v>-257.28481702112276</c:v>
                </c:pt>
                <c:pt idx="355">
                  <c:v>-257.41437955903592</c:v>
                </c:pt>
                <c:pt idx="356">
                  <c:v>-257.54244016803966</c:v>
                </c:pt>
                <c:pt idx="357">
                  <c:v>-257.66902999455976</c:v>
                </c:pt>
                <c:pt idx="358">
                  <c:v>-257.79417932392943</c:v>
                </c:pt>
                <c:pt idx="359">
                  <c:v>-257.91791761002321</c:v>
                </c:pt>
                <c:pt idx="360">
                  <c:v>-258.04027350367443</c:v>
                </c:pt>
                <c:pt idx="361">
                  <c:v>-258.16127487993589</c:v>
                </c:pt>
                <c:pt idx="362">
                  <c:v>-258.28094886423622</c:v>
                </c:pt>
                <c:pt idx="363">
                  <c:v>-258.39932185748523</c:v>
                </c:pt>
                <c:pt idx="364">
                  <c:v>-258.5164195601763</c:v>
                </c:pt>
                <c:pt idx="365">
                  <c:v>-258.63226699553206</c:v>
                </c:pt>
                <c:pt idx="366">
                  <c:v>-258.74688853173831</c:v>
                </c:pt>
                <c:pt idx="367">
                  <c:v>-258.86030790330585</c:v>
                </c:pt>
                <c:pt idx="368">
                  <c:v>-258.97254823160222</c:v>
                </c:pt>
                <c:pt idx="369">
                  <c:v>-259.0836320445884</c:v>
                </c:pt>
                <c:pt idx="370">
                  <c:v>-259.19358129579786</c:v>
                </c:pt>
                <c:pt idx="371">
                  <c:v>-259.30241738259059</c:v>
                </c:pt>
                <c:pt idx="372">
                  <c:v>-259.41016116371463</c:v>
                </c:pt>
                <c:pt idx="373">
                  <c:v>-259.51683297620519</c:v>
                </c:pt>
                <c:pt idx="374">
                  <c:v>-259.62245265165109</c:v>
                </c:pt>
                <c:pt idx="375">
                  <c:v>-259.72703953185498</c:v>
                </c:pt>
                <c:pt idx="376">
                  <c:v>-259.83061248391402</c:v>
                </c:pt>
                <c:pt idx="377">
                  <c:v>-259.93318991474598</c:v>
                </c:pt>
                <c:pt idx="378">
                  <c:v>-260.03478978508423</c:v>
                </c:pt>
                <c:pt idx="379">
                  <c:v>-260.1354296229639</c:v>
                </c:pt>
                <c:pt idx="380">
                  <c:v>-260.23512653672162</c:v>
                </c:pt>
                <c:pt idx="381">
                  <c:v>-260.33389722752725</c:v>
                </c:pt>
                <c:pt idx="382">
                  <c:v>-260.43175800146992</c:v>
                </c:pt>
                <c:pt idx="383">
                  <c:v>-260.52872478121378</c:v>
                </c:pt>
                <c:pt idx="384">
                  <c:v>-260.6248131172436</c:v>
                </c:pt>
                <c:pt idx="385">
                  <c:v>-260.72003819871583</c:v>
                </c:pt>
                <c:pt idx="386">
                  <c:v>-260.81441486393112</c:v>
                </c:pt>
                <c:pt idx="387">
                  <c:v>-260.90795761044421</c:v>
                </c:pt>
                <c:pt idx="388">
                  <c:v>-261.00068060482533</c:v>
                </c:pt>
                <c:pt idx="389">
                  <c:v>-261.09259769208705</c:v>
                </c:pt>
                <c:pt idx="390">
                  <c:v>-261.18372240479039</c:v>
                </c:pt>
                <c:pt idx="391">
                  <c:v>-261.27406797184187</c:v>
                </c:pt>
                <c:pt idx="392">
                  <c:v>-261.36364732699491</c:v>
                </c:pt>
                <c:pt idx="393">
                  <c:v>-261.45247311706623</c:v>
                </c:pt>
                <c:pt idx="394">
                  <c:v>-261.54055770987856</c:v>
                </c:pt>
                <c:pt idx="395">
                  <c:v>-261.62791320194026</c:v>
                </c:pt>
                <c:pt idx="396">
                  <c:v>-261.71455142587217</c:v>
                </c:pt>
                <c:pt idx="397">
                  <c:v>-261.80048395759138</c:v>
                </c:pt>
                <c:pt idx="398">
                  <c:v>-261.88572212326039</c:v>
                </c:pt>
                <c:pt idx="399">
                  <c:v>-261.9702770060116</c:v>
                </c:pt>
                <c:pt idx="400">
                  <c:v>-262.05415945245511</c:v>
                </c:pt>
                <c:pt idx="401">
                  <c:v>-262.13738007897786</c:v>
                </c:pt>
                <c:pt idx="402">
                  <c:v>-262.21994927784186</c:v>
                </c:pt>
                <c:pt idx="403">
                  <c:v>-262.30187722308932</c:v>
                </c:pt>
                <c:pt idx="404">
                  <c:v>-262.3831738762612</c:v>
                </c:pt>
                <c:pt idx="405">
                  <c:v>-262.46384899193686</c:v>
                </c:pt>
                <c:pt idx="406">
                  <c:v>-262.54391212310043</c:v>
                </c:pt>
                <c:pt idx="407">
                  <c:v>-262.6233726263406</c:v>
                </c:pt>
                <c:pt idx="408">
                  <c:v>-262.70223966689002</c:v>
                </c:pt>
                <c:pt idx="409">
                  <c:v>-262.7805222235101</c:v>
                </c:pt>
                <c:pt idx="410">
                  <c:v>-262.85822909322565</c:v>
                </c:pt>
                <c:pt idx="411">
                  <c:v>-262.93536889591667</c:v>
                </c:pt>
                <c:pt idx="412">
                  <c:v>-263.01195007877038</c:v>
                </c:pt>
                <c:pt idx="413">
                  <c:v>-263.0879809205997</c:v>
                </c:pt>
                <c:pt idx="414">
                  <c:v>-263.16346953603227</c:v>
                </c:pt>
                <c:pt idx="415">
                  <c:v>-263.23842387957473</c:v>
                </c:pt>
                <c:pt idx="416">
                  <c:v>-263.31285174955627</c:v>
                </c:pt>
                <c:pt idx="417">
                  <c:v>-263.38676079195625</c:v>
                </c:pt>
                <c:pt idx="418">
                  <c:v>-263.46015850411914</c:v>
                </c:pt>
                <c:pt idx="419">
                  <c:v>-263.53305223836111</c:v>
                </c:pt>
                <c:pt idx="420">
                  <c:v>-263.60544920547187</c:v>
                </c:pt>
                <c:pt idx="421">
                  <c:v>-263.67735647811503</c:v>
                </c:pt>
                <c:pt idx="422">
                  <c:v>-263.74878099413053</c:v>
                </c:pt>
                <c:pt idx="423">
                  <c:v>-263.81972955974311</c:v>
                </c:pt>
                <c:pt idx="424">
                  <c:v>-263.89020885267848</c:v>
                </c:pt>
                <c:pt idx="425">
                  <c:v>-263.96022542519165</c:v>
                </c:pt>
                <c:pt idx="426">
                  <c:v>-264.02978570700952</c:v>
                </c:pt>
                <c:pt idx="427">
                  <c:v>-264.09889600819105</c:v>
                </c:pt>
                <c:pt idx="428">
                  <c:v>-264.16756252190709</c:v>
                </c:pt>
                <c:pt idx="429">
                  <c:v>-264.23579132714303</c:v>
                </c:pt>
                <c:pt idx="430">
                  <c:v>-264.30358839132685</c:v>
                </c:pt>
                <c:pt idx="431">
                  <c:v>-264.37095957288398</c:v>
                </c:pt>
                <c:pt idx="432">
                  <c:v>-264.43791062372304</c:v>
                </c:pt>
                <c:pt idx="433">
                  <c:v>-264.50444719165256</c:v>
                </c:pt>
                <c:pt idx="434">
                  <c:v>-264.57057482273319</c:v>
                </c:pt>
                <c:pt idx="435">
                  <c:v>-264.63629896356497</c:v>
                </c:pt>
                <c:pt idx="436">
                  <c:v>-264.70162496351418</c:v>
                </c:pt>
                <c:pt idx="437">
                  <c:v>-264.76655807687945</c:v>
                </c:pt>
                <c:pt idx="438">
                  <c:v>-264.83110346500081</c:v>
                </c:pt>
                <c:pt idx="439">
                  <c:v>-264.89526619831213</c:v>
                </c:pt>
                <c:pt idx="440">
                  <c:v>-264.95905125833957</c:v>
                </c:pt>
                <c:pt idx="441">
                  <c:v>-265.02246353964739</c:v>
                </c:pt>
                <c:pt idx="442">
                  <c:v>-265.08550785173242</c:v>
                </c:pt>
                <c:pt idx="443">
                  <c:v>-265.14818892086942</c:v>
                </c:pt>
                <c:pt idx="444">
                  <c:v>-265.21051139190831</c:v>
                </c:pt>
                <c:pt idx="445">
                  <c:v>-265.27247983002474</c:v>
                </c:pt>
                <c:pt idx="446">
                  <c:v>-265.33409872242601</c:v>
                </c:pt>
                <c:pt idx="447">
                  <c:v>-265.39537248001267</c:v>
                </c:pt>
                <c:pt idx="448">
                  <c:v>-265.45630543899802</c:v>
                </c:pt>
                <c:pt idx="449">
                  <c:v>-265.51690186248629</c:v>
                </c:pt>
                <c:pt idx="450">
                  <c:v>-265.57716594201116</c:v>
                </c:pt>
                <c:pt idx="451">
                  <c:v>-265.63710179903455</c:v>
                </c:pt>
                <c:pt idx="452">
                  <c:v>-265.69671348640924</c:v>
                </c:pt>
                <c:pt idx="453">
                  <c:v>-265.7560049898035</c:v>
                </c:pt>
                <c:pt idx="454">
                  <c:v>-265.81498022909113</c:v>
                </c:pt>
                <c:pt idx="455">
                  <c:v>-265.87364305970692</c:v>
                </c:pt>
                <c:pt idx="456">
                  <c:v>-265.93199727396808</c:v>
                </c:pt>
                <c:pt idx="457">
                  <c:v>-265.99004660236392</c:v>
                </c:pt>
                <c:pt idx="458">
                  <c:v>-266.04779471481351</c:v>
                </c:pt>
                <c:pt idx="459">
                  <c:v>-266.10524522189274</c:v>
                </c:pt>
                <c:pt idx="460">
                  <c:v>-266.16240167603183</c:v>
                </c:pt>
                <c:pt idx="461">
                  <c:v>-266.21926757268341</c:v>
                </c:pt>
                <c:pt idx="462">
                  <c:v>-266.27584635146292</c:v>
                </c:pt>
                <c:pt idx="463">
                  <c:v>-266.33214139726141</c:v>
                </c:pt>
                <c:pt idx="464">
                  <c:v>-266.38815604133185</c:v>
                </c:pt>
                <c:pt idx="465">
                  <c:v>-266.44389356234944</c:v>
                </c:pt>
                <c:pt idx="466">
                  <c:v>-266.49935718744706</c:v>
                </c:pt>
                <c:pt idx="467">
                  <c:v>-266.55455009322611</c:v>
                </c:pt>
                <c:pt idx="468">
                  <c:v>-266.60947540674346</c:v>
                </c:pt>
                <c:pt idx="469">
                  <c:v>-266.66413620647552</c:v>
                </c:pt>
                <c:pt idx="470">
                  <c:v>-266.71853552326002</c:v>
                </c:pt>
                <c:pt idx="471">
                  <c:v>-266.77267634121495</c:v>
                </c:pt>
                <c:pt idx="472">
                  <c:v>-266.82656159863762</c:v>
                </c:pt>
                <c:pt idx="473">
                  <c:v>-266.88019418888189</c:v>
                </c:pt>
                <c:pt idx="474">
                  <c:v>-266.93357696121586</c:v>
                </c:pt>
                <c:pt idx="475">
                  <c:v>-266.98671272165944</c:v>
                </c:pt>
                <c:pt idx="476">
                  <c:v>-267.03960423380352</c:v>
                </c:pt>
                <c:pt idx="477">
                  <c:v>-267.09225421960991</c:v>
                </c:pt>
                <c:pt idx="478">
                  <c:v>-267.14466536019364</c:v>
                </c:pt>
                <c:pt idx="479">
                  <c:v>-267.19684029658714</c:v>
                </c:pt>
                <c:pt idx="480">
                  <c:v>-267.248781630488</c:v>
                </c:pt>
                <c:pt idx="481">
                  <c:v>-267.30049192498922</c:v>
                </c:pt>
                <c:pt idx="482">
                  <c:v>-267.35197370529386</c:v>
                </c:pt>
                <c:pt idx="483">
                  <c:v>-267.40322945941341</c:v>
                </c:pt>
                <c:pt idx="484">
                  <c:v>-267.45426163885088</c:v>
                </c:pt>
                <c:pt idx="485">
                  <c:v>-267.50507265926899</c:v>
                </c:pt>
                <c:pt idx="486">
                  <c:v>-267.55566490114325</c:v>
                </c:pt>
                <c:pt idx="487">
                  <c:v>-267.60604071040132</c:v>
                </c:pt>
                <c:pt idx="488">
                  <c:v>-267.65620239904831</c:v>
                </c:pt>
                <c:pt idx="489">
                  <c:v>-267.70615224577796</c:v>
                </c:pt>
                <c:pt idx="490">
                  <c:v>-267.75589249657151</c:v>
                </c:pt>
                <c:pt idx="491">
                  <c:v>-267.80542536528287</c:v>
                </c:pt>
                <c:pt idx="492">
                  <c:v>-267.85475303421191</c:v>
                </c:pt>
                <c:pt idx="493">
                  <c:v>-267.90387765466494</c:v>
                </c:pt>
                <c:pt idx="494">
                  <c:v>-267.9528013475034</c:v>
                </c:pt>
                <c:pt idx="495">
                  <c:v>-268.00152620368112</c:v>
                </c:pt>
                <c:pt idx="496">
                  <c:v>-268.05005428477028</c:v>
                </c:pt>
                <c:pt idx="497">
                  <c:v>-268.09838762347545</c:v>
                </c:pt>
                <c:pt idx="498">
                  <c:v>-268.14652822413825</c:v>
                </c:pt>
                <c:pt idx="499">
                  <c:v>-268.19447806322989</c:v>
                </c:pt>
                <c:pt idx="500">
                  <c:v>-268.24223908983481</c:v>
                </c:pt>
                <c:pt idx="501">
                  <c:v>-268.28981322612344</c:v>
                </c:pt>
                <c:pt idx="502">
                  <c:v>-268.33720236781539</c:v>
                </c:pt>
                <c:pt idx="503">
                  <c:v>-268.38440838463299</c:v>
                </c:pt>
                <c:pt idx="504">
                  <c:v>-268.43143312074591</c:v>
                </c:pt>
                <c:pt idx="505">
                  <c:v>-268.47827839520608</c:v>
                </c:pt>
                <c:pt idx="506">
                  <c:v>-268.52494600237418</c:v>
                </c:pt>
                <c:pt idx="507">
                  <c:v>-268.57143771233723</c:v>
                </c:pt>
                <c:pt idx="508">
                  <c:v>-268.61775527131789</c:v>
                </c:pt>
                <c:pt idx="509">
                  <c:v>-268.66390040207506</c:v>
                </c:pt>
                <c:pt idx="510">
                  <c:v>-268.7098748042971</c:v>
                </c:pt>
                <c:pt idx="511">
                  <c:v>-268.75568015498652</c:v>
                </c:pt>
                <c:pt idx="512">
                  <c:v>-268.80131810883751</c:v>
                </c:pt>
                <c:pt idx="513">
                  <c:v>-268.8467902986053</c:v>
                </c:pt>
                <c:pt idx="514">
                  <c:v>-268.89209833546869</c:v>
                </c:pt>
                <c:pt idx="515">
                  <c:v>-268.93724380938551</c:v>
                </c:pt>
                <c:pt idx="516">
                  <c:v>-268.98222828944046</c:v>
                </c:pt>
                <c:pt idx="517">
                  <c:v>-269.02705332418668</c:v>
                </c:pt>
                <c:pt idx="518">
                  <c:v>-269.07172044198035</c:v>
                </c:pt>
                <c:pt idx="519">
                  <c:v>-269.11623115130874</c:v>
                </c:pt>
                <c:pt idx="520">
                  <c:v>-269.16058694111194</c:v>
                </c:pt>
                <c:pt idx="521">
                  <c:v>-269.20478928109856</c:v>
                </c:pt>
                <c:pt idx="522">
                  <c:v>-269.24883962205479</c:v>
                </c:pt>
                <c:pt idx="523">
                  <c:v>-269.29273939614814</c:v>
                </c:pt>
                <c:pt idx="524">
                  <c:v>-269.33649001722449</c:v>
                </c:pt>
                <c:pt idx="525">
                  <c:v>-269.38009288110072</c:v>
                </c:pt>
                <c:pt idx="526">
                  <c:v>-269.42354936585036</c:v>
                </c:pt>
                <c:pt idx="527">
                  <c:v>-269.46686083208476</c:v>
                </c:pt>
                <c:pt idx="528">
                  <c:v>-269.51002862322855</c:v>
                </c:pt>
                <c:pt idx="529">
                  <c:v>-269.55305406578987</c:v>
                </c:pt>
                <c:pt idx="530">
                  <c:v>-269.59593846962571</c:v>
                </c:pt>
                <c:pt idx="531">
                  <c:v>-269.63868312820205</c:v>
                </c:pt>
                <c:pt idx="532">
                  <c:v>-269.68128931884928</c:v>
                </c:pt>
                <c:pt idx="533">
                  <c:v>-269.72375830301274</c:v>
                </c:pt>
                <c:pt idx="534">
                  <c:v>-269.76609132649855</c:v>
                </c:pt>
                <c:pt idx="535">
                  <c:v>-269.80828961971525</c:v>
                </c:pt>
                <c:pt idx="536">
                  <c:v>-269.85035439791034</c:v>
                </c:pt>
                <c:pt idx="537">
                  <c:v>-269.89228686140302</c:v>
                </c:pt>
                <c:pt idx="538">
                  <c:v>-269.93408819581231</c:v>
                </c:pt>
                <c:pt idx="539">
                  <c:v>-269.97575957228128</c:v>
                </c:pt>
                <c:pt idx="540">
                  <c:v>-270.0173021476968</c:v>
                </c:pt>
                <c:pt idx="541">
                  <c:v>-270.05871706490581</c:v>
                </c:pt>
                <c:pt idx="542">
                  <c:v>-270.10000545292689</c:v>
                </c:pt>
                <c:pt idx="543">
                  <c:v>-270.14116842715902</c:v>
                </c:pt>
                <c:pt idx="544">
                  <c:v>-270.18220708958552</c:v>
                </c:pt>
                <c:pt idx="545">
                  <c:v>-270.22312252897507</c:v>
                </c:pt>
                <c:pt idx="546">
                  <c:v>-270.26391582107885</c:v>
                </c:pt>
                <c:pt idx="547">
                  <c:v>-270.3045880288243</c:v>
                </c:pt>
                <c:pt idx="548">
                  <c:v>-270.34514020250492</c:v>
                </c:pt>
                <c:pt idx="549">
                  <c:v>-270.38557337996752</c:v>
                </c:pt>
                <c:pt idx="550">
                  <c:v>-270.42588858679534</c:v>
                </c:pt>
                <c:pt idx="551">
                  <c:v>-270.4660868364885</c:v>
                </c:pt>
                <c:pt idx="552">
                  <c:v>-270.50616913064107</c:v>
                </c:pt>
                <c:pt idx="553">
                  <c:v>-270.54613645911508</c:v>
                </c:pt>
                <c:pt idx="554">
                  <c:v>-270.58598980021117</c:v>
                </c:pt>
                <c:pt idx="555">
                  <c:v>-270.62573012083675</c:v>
                </c:pt>
                <c:pt idx="556">
                  <c:v>-270.66535837667101</c:v>
                </c:pt>
                <c:pt idx="557">
                  <c:v>-270.70487551232702</c:v>
                </c:pt>
                <c:pt idx="558">
                  <c:v>-270.74428246151092</c:v>
                </c:pt>
                <c:pt idx="559">
                  <c:v>-270.78358014717878</c:v>
                </c:pt>
                <c:pt idx="560">
                  <c:v>-270.82276948169033</c:v>
                </c:pt>
                <c:pt idx="561">
                  <c:v>-270.86185136696008</c:v>
                </c:pt>
                <c:pt idx="562">
                  <c:v>-270.90082669460628</c:v>
                </c:pt>
                <c:pt idx="563">
                  <c:v>-270.93969634609692</c:v>
                </c:pt>
                <c:pt idx="564">
                  <c:v>-270.97846119289312</c:v>
                </c:pt>
                <c:pt idx="565">
                  <c:v>-271.01712209659081</c:v>
                </c:pt>
                <c:pt idx="566">
                  <c:v>-271.05567990905905</c:v>
                </c:pt>
                <c:pt idx="567">
                  <c:v>-271.09413547257702</c:v>
                </c:pt>
                <c:pt idx="568">
                  <c:v>-271.13248961996771</c:v>
                </c:pt>
                <c:pt idx="569">
                  <c:v>-271.17074317473009</c:v>
                </c:pt>
                <c:pt idx="570">
                  <c:v>-271.20889695116887</c:v>
                </c:pt>
                <c:pt idx="571">
                  <c:v>-271.24695175452194</c:v>
                </c:pt>
                <c:pt idx="572">
                  <c:v>-271.28490838108587</c:v>
                </c:pt>
                <c:pt idx="573">
                  <c:v>-271.32276761833924</c:v>
                </c:pt>
                <c:pt idx="574">
                  <c:v>-271.36053024506401</c:v>
                </c:pt>
                <c:pt idx="575">
                  <c:v>-271.3981970314648</c:v>
                </c:pt>
                <c:pt idx="576">
                  <c:v>-271.43576873928623</c:v>
                </c:pt>
                <c:pt idx="577">
                  <c:v>-271.47324612192836</c:v>
                </c:pt>
                <c:pt idx="578">
                  <c:v>-271.51062992456019</c:v>
                </c:pt>
                <c:pt idx="579">
                  <c:v>-271.54792088423153</c:v>
                </c:pt>
                <c:pt idx="580">
                  <c:v>-271.58511972998264</c:v>
                </c:pt>
                <c:pt idx="581">
                  <c:v>-271.62222718295243</c:v>
                </c:pt>
                <c:pt idx="582">
                  <c:v>-271.65924395648483</c:v>
                </c:pt>
                <c:pt idx="583">
                  <c:v>-271.69617075623347</c:v>
                </c:pt>
                <c:pt idx="584">
                  <c:v>-271.73300828026436</c:v>
                </c:pt>
                <c:pt idx="585">
                  <c:v>-271.76975721915755</c:v>
                </c:pt>
                <c:pt idx="586">
                  <c:v>-271.80641825610655</c:v>
                </c:pt>
                <c:pt idx="587">
                  <c:v>-271.84299206701644</c:v>
                </c:pt>
                <c:pt idx="588">
                  <c:v>-271.87947932060052</c:v>
                </c:pt>
                <c:pt idx="589">
                  <c:v>-271.91588067847522</c:v>
                </c:pt>
                <c:pt idx="590">
                  <c:v>-271.95219679525349</c:v>
                </c:pt>
                <c:pt idx="591">
                  <c:v>-271.98842831863703</c:v>
                </c:pt>
                <c:pt idx="592">
                  <c:v>-272.02457588950665</c:v>
                </c:pt>
                <c:pt idx="593">
                  <c:v>-272.06064014201149</c:v>
                </c:pt>
                <c:pt idx="594">
                  <c:v>-272.09662170365687</c:v>
                </c:pt>
                <c:pt idx="595">
                  <c:v>-272.13252119539032</c:v>
                </c:pt>
                <c:pt idx="596">
                  <c:v>-272.16833923168713</c:v>
                </c:pt>
                <c:pt idx="597">
                  <c:v>-272.20407642063361</c:v>
                </c:pt>
                <c:pt idx="598">
                  <c:v>-272.23973336400962</c:v>
                </c:pt>
                <c:pt idx="599">
                  <c:v>-272.27531065736986</c:v>
                </c:pt>
                <c:pt idx="600">
                  <c:v>-272.3108088901235</c:v>
                </c:pt>
                <c:pt idx="601">
                  <c:v>-272.34622864561317</c:v>
                </c:pt>
                <c:pt idx="602">
                  <c:v>-272.38157050119207</c:v>
                </c:pt>
                <c:pt idx="603">
                  <c:v>-272.4168350283004</c:v>
                </c:pt>
                <c:pt idx="604">
                  <c:v>-272.45202279254045</c:v>
                </c:pt>
                <c:pt idx="605">
                  <c:v>-272.48713435375055</c:v>
                </c:pt>
                <c:pt idx="606">
                  <c:v>-274.15644308795311</c:v>
                </c:pt>
                <c:pt idx="607">
                  <c:v>-275.68946224476576</c:v>
                </c:pt>
                <c:pt idx="608">
                  <c:v>-277.12135979910738</c:v>
                </c:pt>
                <c:pt idx="609">
                  <c:v>-278.47534035161118</c:v>
                </c:pt>
                <c:pt idx="610">
                  <c:v>-279.76728596865331</c:v>
                </c:pt>
                <c:pt idx="611">
                  <c:v>-281.00839561276615</c:v>
                </c:pt>
                <c:pt idx="612">
                  <c:v>-282.20676322347617</c:v>
                </c:pt>
                <c:pt idx="613">
                  <c:v>-283.36836135002181</c:v>
                </c:pt>
                <c:pt idx="614">
                  <c:v>-284.49767624603072</c:v>
                </c:pt>
                <c:pt idx="615">
                  <c:v>-285.59813048852089</c:v>
                </c:pt>
                <c:pt idx="616">
                  <c:v>-286.67237163940638</c:v>
                </c:pt>
                <c:pt idx="617">
                  <c:v>-287.72247393856793</c:v>
                </c:pt>
                <c:pt idx="618">
                  <c:v>-288.16964810645936</c:v>
                </c:pt>
                <c:pt idx="619">
                  <c:v>-288.61230642550606</c:v>
                </c:pt>
                <c:pt idx="620">
                  <c:v>-289.05059257913524</c:v>
                </c:pt>
                <c:pt idx="621">
                  <c:v>-289.48463884147145</c:v>
                </c:pt>
                <c:pt idx="622">
                  <c:v>-289.91456717697116</c:v>
                </c:pt>
                <c:pt idx="623">
                  <c:v>-290.3404902215936</c:v>
                </c:pt>
                <c:pt idx="624">
                  <c:v>-290.76251215996803</c:v>
                </c:pt>
                <c:pt idx="625">
                  <c:v>-291.18072951103511</c:v>
                </c:pt>
                <c:pt idx="626">
                  <c:v>-291.59523183295357</c:v>
                </c:pt>
                <c:pt idx="627">
                  <c:v>-292.00610235663061</c:v>
                </c:pt>
                <c:pt idx="628">
                  <c:v>-292.41341855601542</c:v>
                </c:pt>
                <c:pt idx="629">
                  <c:v>-292.81725266224782</c:v>
                </c:pt>
                <c:pt idx="630">
                  <c:v>-293.21767212785949</c:v>
                </c:pt>
                <c:pt idx="631">
                  <c:v>-293.61474004645447</c:v>
                </c:pt>
                <c:pt idx="632">
                  <c:v>-294.00851553263215</c:v>
                </c:pt>
                <c:pt idx="633">
                  <c:v>-294.39905406634182</c:v>
                </c:pt>
                <c:pt idx="634">
                  <c:v>-294.78640780536102</c:v>
                </c:pt>
                <c:pt idx="635">
                  <c:v>-295.17062586915949</c:v>
                </c:pt>
                <c:pt idx="636">
                  <c:v>-295.55175459703435</c:v>
                </c:pt>
                <c:pt idx="637">
                  <c:v>-295.92983778307553</c:v>
                </c:pt>
                <c:pt idx="638">
                  <c:v>-296.30491689023455</c:v>
                </c:pt>
                <c:pt idx="639">
                  <c:v>-296.67703124552031</c:v>
                </c:pt>
                <c:pt idx="640">
                  <c:v>-297.04621821812441</c:v>
                </c:pt>
                <c:pt idx="641">
                  <c:v>-297.41251338208758</c:v>
                </c:pt>
                <c:pt idx="642">
                  <c:v>-297.77595066494803</c:v>
                </c:pt>
                <c:pt idx="643">
                  <c:v>-298.13656248366158</c:v>
                </c:pt>
                <c:pt idx="644">
                  <c:v>-298.4943798689539</c:v>
                </c:pt>
                <c:pt idx="645">
                  <c:v>-298.84943257914472</c:v>
                </c:pt>
                <c:pt idx="646">
                  <c:v>-299.20174920438279</c:v>
                </c:pt>
                <c:pt idx="647">
                  <c:v>-299.55135726213473</c:v>
                </c:pt>
                <c:pt idx="648">
                  <c:v>-299.89828328469258</c:v>
                </c:pt>
                <c:pt idx="649">
                  <c:v>-300.24255289938873</c:v>
                </c:pt>
                <c:pt idx="650">
                  <c:v>-300.58419090214193</c:v>
                </c:pt>
                <c:pt idx="651">
                  <c:v>-300.92322132490148</c:v>
                </c:pt>
                <c:pt idx="652">
                  <c:v>-301.25966749750154</c:v>
                </c:pt>
                <c:pt idx="653">
                  <c:v>-301.5935521043935</c:v>
                </c:pt>
                <c:pt idx="654">
                  <c:v>-301.92489723667967</c:v>
                </c:pt>
                <c:pt idx="655">
                  <c:v>-302.25372443983525</c:v>
                </c:pt>
                <c:pt idx="656">
                  <c:v>-302.58005475747098</c:v>
                </c:pt>
                <c:pt idx="657">
                  <c:v>-302.90390877145813</c:v>
                </c:pt>
                <c:pt idx="658">
                  <c:v>-303.22530663870913</c:v>
                </c:pt>
                <c:pt idx="659">
                  <c:v>-303.54426812488305</c:v>
                </c:pt>
                <c:pt idx="660">
                  <c:v>-303.86081263526182</c:v>
                </c:pt>
                <c:pt idx="661">
                  <c:v>-304.1749592430225</c:v>
                </c:pt>
                <c:pt idx="662">
                  <c:v>-304.4867267151119</c:v>
                </c:pt>
                <c:pt idx="663">
                  <c:v>-304.79613353591384</c:v>
                </c:pt>
                <c:pt idx="664">
                  <c:v>-305.10319792888265</c:v>
                </c:pt>
                <c:pt idx="665">
                  <c:v>-305.40793787630372</c:v>
                </c:pt>
                <c:pt idx="666">
                  <c:v>-305.71037113732751</c:v>
                </c:pt>
                <c:pt idx="667">
                  <c:v>-306.0105152644137</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2.4918525092644233</c:v>
                </c:pt>
                <c:pt idx="1">
                  <c:v>2.8012385632358003</c:v>
                </c:pt>
                <c:pt idx="2">
                  <c:v>3.1107410088239527</c:v>
                </c:pt>
                <c:pt idx="3">
                  <c:v>3.4203603260538813</c:v>
                </c:pt>
                <c:pt idx="4">
                  <c:v>3.7300969955353551</c:v>
                </c:pt>
                <c:pt idx="5">
                  <c:v>4.0399514984653706</c:v>
                </c:pt>
                <c:pt idx="6">
                  <c:v>4.3499243166306094</c:v>
                </c:pt>
                <c:pt idx="7">
                  <c:v>4.6600159324099195</c:v>
                </c:pt>
                <c:pt idx="8">
                  <c:v>4.9702268287767888</c:v>
                </c:pt>
                <c:pt idx="9">
                  <c:v>5.280557489301823</c:v>
                </c:pt>
                <c:pt idx="10">
                  <c:v>5.591008398155239</c:v>
                </c:pt>
                <c:pt idx="11">
                  <c:v>5.9015800401093648</c:v>
                </c:pt>
                <c:pt idx="12">
                  <c:v>6.2122729005411363</c:v>
                </c:pt>
                <c:pt idx="13">
                  <c:v>6.5230874654346032</c:v>
                </c:pt>
                <c:pt idx="14">
                  <c:v>6.8340242213834532</c:v>
                </c:pt>
                <c:pt idx="15">
                  <c:v>7.1450836555935187</c:v>
                </c:pt>
                <c:pt idx="16">
                  <c:v>7.4562662558853248</c:v>
                </c:pt>
                <c:pt idx="17">
                  <c:v>7.7675725106965965</c:v>
                </c:pt>
                <c:pt idx="18">
                  <c:v>8.0790029090848225</c:v>
                </c:pt>
                <c:pt idx="19">
                  <c:v>8.3905579407297903</c:v>
                </c:pt>
                <c:pt idx="20">
                  <c:v>8.7022380959361403</c:v>
                </c:pt>
                <c:pt idx="21">
                  <c:v>9.014043865635923</c:v>
                </c:pt>
                <c:pt idx="22">
                  <c:v>9.3259757413911792</c:v>
                </c:pt>
                <c:pt idx="23">
                  <c:v>9.6380342153964982</c:v>
                </c:pt>
                <c:pt idx="24">
                  <c:v>9.8658337598851364</c:v>
                </c:pt>
                <c:pt idx="25">
                  <c:v>9.9812039974668476</c:v>
                </c:pt>
                <c:pt idx="26">
                  <c:v>10.096697628699644</c:v>
                </c:pt>
                <c:pt idx="27">
                  <c:v>10.212314873657222</c:v>
                </c:pt>
                <c:pt idx="28">
                  <c:v>10.328055952865801</c:v>
                </c:pt>
                <c:pt idx="29">
                  <c:v>10.443921087305439</c:v>
                </c:pt>
                <c:pt idx="30">
                  <c:v>10.559910498411366</c:v>
                </c:pt>
                <c:pt idx="31">
                  <c:v>10.676024408075277</c:v>
                </c:pt>
                <c:pt idx="32">
                  <c:v>10.792263038646682</c:v>
                </c:pt>
                <c:pt idx="33">
                  <c:v>10.908626612934228</c:v>
                </c:pt>
                <c:pt idx="34">
                  <c:v>11.025115354207028</c:v>
                </c:pt>
                <c:pt idx="35">
                  <c:v>11.141729486196006</c:v>
                </c:pt>
                <c:pt idx="36">
                  <c:v>11.258469233095241</c:v>
                </c:pt>
                <c:pt idx="37">
                  <c:v>11.375334819563308</c:v>
                </c:pt>
                <c:pt idx="38">
                  <c:v>11.492326470724636</c:v>
                </c:pt>
                <c:pt idx="39">
                  <c:v>11.609444412170854</c:v>
                </c:pt>
                <c:pt idx="40">
                  <c:v>11.726688869962167</c:v>
                </c:pt>
                <c:pt idx="41">
                  <c:v>11.8440600706287</c:v>
                </c:pt>
                <c:pt idx="42">
                  <c:v>11.961558241171893</c:v>
                </c:pt>
                <c:pt idx="43">
                  <c:v>12.079183609065842</c:v>
                </c:pt>
                <c:pt idx="44">
                  <c:v>12.196936402258713</c:v>
                </c:pt>
                <c:pt idx="45">
                  <c:v>12.31481684917409</c:v>
                </c:pt>
                <c:pt idx="46">
                  <c:v>12.432825178712385</c:v>
                </c:pt>
                <c:pt idx="47">
                  <c:v>12.550961620252219</c:v>
                </c:pt>
                <c:pt idx="48">
                  <c:v>12.669226403651829</c:v>
                </c:pt>
                <c:pt idx="49">
                  <c:v>12.787619759250443</c:v>
                </c:pt>
                <c:pt idx="50">
                  <c:v>12.906141917869718</c:v>
                </c:pt>
                <c:pt idx="51">
                  <c:v>13.024793110815121</c:v>
                </c:pt>
                <c:pt idx="52">
                  <c:v>13.143573569877365</c:v>
                </c:pt>
                <c:pt idx="53">
                  <c:v>13.262483527333801</c:v>
                </c:pt>
                <c:pt idx="54">
                  <c:v>13.381523215949878</c:v>
                </c:pt>
                <c:pt idx="55">
                  <c:v>13.500692868980538</c:v>
                </c:pt>
                <c:pt idx="56">
                  <c:v>13.619992720171656</c:v>
                </c:pt>
                <c:pt idx="57">
                  <c:v>13.739423003761489</c:v>
                </c:pt>
                <c:pt idx="58">
                  <c:v>13.858983954482104</c:v>
                </c:pt>
                <c:pt idx="59">
                  <c:v>13.978675807560844</c:v>
                </c:pt>
                <c:pt idx="60">
                  <c:v>14.098498798721756</c:v>
                </c:pt>
                <c:pt idx="61">
                  <c:v>14.21845316418705</c:v>
                </c:pt>
                <c:pt idx="62">
                  <c:v>14.338539140678577</c:v>
                </c:pt>
                <c:pt idx="63">
                  <c:v>14.458756965419287</c:v>
                </c:pt>
                <c:pt idx="64">
                  <c:v>14.579106876134674</c:v>
                </c:pt>
                <c:pt idx="65">
                  <c:v>14.699589111054301</c:v>
                </c:pt>
                <c:pt idx="66">
                  <c:v>14.820203908913232</c:v>
                </c:pt>
                <c:pt idx="67">
                  <c:v>14.940951508953553</c:v>
                </c:pt>
                <c:pt idx="68">
                  <c:v>15.061832150925824</c:v>
                </c:pt>
                <c:pt idx="69">
                  <c:v>15.18284607509062</c:v>
                </c:pt>
                <c:pt idx="70">
                  <c:v>15.303993522219978</c:v>
                </c:pt>
                <c:pt idx="71">
                  <c:v>15.425274733598959</c:v>
                </c:pt>
                <c:pt idx="72">
                  <c:v>15.54668995102711</c:v>
                </c:pt>
                <c:pt idx="73">
                  <c:v>15.668239416819985</c:v>
                </c:pt>
                <c:pt idx="74">
                  <c:v>15.789923373810694</c:v>
                </c:pt>
                <c:pt idx="75">
                  <c:v>15.911742065351403</c:v>
                </c:pt>
                <c:pt idx="76">
                  <c:v>16.033695735314868</c:v>
                </c:pt>
                <c:pt idx="77">
                  <c:v>16.155784628095958</c:v>
                </c:pt>
                <c:pt idx="78">
                  <c:v>16.27800898861322</c:v>
                </c:pt>
                <c:pt idx="79">
                  <c:v>16.400369062310418</c:v>
                </c:pt>
                <c:pt idx="80">
                  <c:v>16.52286509515805</c:v>
                </c:pt>
                <c:pt idx="81">
                  <c:v>16.645497333654944</c:v>
                </c:pt>
                <c:pt idx="82">
                  <c:v>16.768266024829803</c:v>
                </c:pt>
                <c:pt idx="83">
                  <c:v>16.891171416242763</c:v>
                </c:pt>
                <c:pt idx="84">
                  <c:v>17.014213755986965</c:v>
                </c:pt>
                <c:pt idx="85">
                  <c:v>17.137393292690145</c:v>
                </c:pt>
                <c:pt idx="86">
                  <c:v>17.2607102755162</c:v>
                </c:pt>
                <c:pt idx="87">
                  <c:v>17.384164954166774</c:v>
                </c:pt>
                <c:pt idx="88">
                  <c:v>17.50775757888286</c:v>
                </c:pt>
                <c:pt idx="89">
                  <c:v>17.63148840044639</c:v>
                </c:pt>
                <c:pt idx="90">
                  <c:v>17.755357670181844</c:v>
                </c:pt>
                <c:pt idx="91">
                  <c:v>17.879365639957832</c:v>
                </c:pt>
                <c:pt idx="92">
                  <c:v>18.00351256218875</c:v>
                </c:pt>
                <c:pt idx="93">
                  <c:v>18.127798689836354</c:v>
                </c:pt>
                <c:pt idx="94">
                  <c:v>18.252224276411425</c:v>
                </c:pt>
                <c:pt idx="95">
                  <c:v>18.376789575975351</c:v>
                </c:pt>
                <c:pt idx="96">
                  <c:v>18.50149484314181</c:v>
                </c:pt>
                <c:pt idx="97">
                  <c:v>18.626340333078385</c:v>
                </c:pt>
                <c:pt idx="98">
                  <c:v>18.751326301508183</c:v>
                </c:pt>
                <c:pt idx="99">
                  <c:v>18.876453004711557</c:v>
                </c:pt>
                <c:pt idx="100">
                  <c:v>19.001720699527699</c:v>
                </c:pt>
                <c:pt idx="101">
                  <c:v>19.127129643356316</c:v>
                </c:pt>
                <c:pt idx="102">
                  <c:v>19.25268009415932</c:v>
                </c:pt>
                <c:pt idx="103">
                  <c:v>19.378372310462478</c:v>
                </c:pt>
                <c:pt idx="104">
                  <c:v>19.504206551357104</c:v>
                </c:pt>
                <c:pt idx="105">
                  <c:v>19.630183076501734</c:v>
                </c:pt>
                <c:pt idx="106">
                  <c:v>19.756302146123826</c:v>
                </c:pt>
                <c:pt idx="107">
                  <c:v>19.882564021021455</c:v>
                </c:pt>
                <c:pt idx="108">
                  <c:v>20.008968962565</c:v>
                </c:pt>
                <c:pt idx="109">
                  <c:v>20.13551723269887</c:v>
                </c:pt>
                <c:pt idx="110">
                  <c:v>20.262209093943202</c:v>
                </c:pt>
                <c:pt idx="111">
                  <c:v>20.389044809395614</c:v>
                </c:pt>
                <c:pt idx="112">
                  <c:v>20.516024642732866</c:v>
                </c:pt>
                <c:pt idx="113">
                  <c:v>20.643148858212655</c:v>
                </c:pt>
                <c:pt idx="114">
                  <c:v>20.770417720675319</c:v>
                </c:pt>
                <c:pt idx="115">
                  <c:v>20.897831495545585</c:v>
                </c:pt>
                <c:pt idx="116">
                  <c:v>21.025390448834315</c:v>
                </c:pt>
                <c:pt idx="117">
                  <c:v>21.153094847140277</c:v>
                </c:pt>
                <c:pt idx="118">
                  <c:v>21.280944957651879</c:v>
                </c:pt>
                <c:pt idx="119">
                  <c:v>21.40894104814895</c:v>
                </c:pt>
                <c:pt idx="120">
                  <c:v>21.537083387004515</c:v>
                </c:pt>
                <c:pt idx="121">
                  <c:v>21.665372243186575</c:v>
                </c:pt>
                <c:pt idx="122">
                  <c:v>21.793807886259874</c:v>
                </c:pt>
                <c:pt idx="123">
                  <c:v>21.922390586387714</c:v>
                </c:pt>
                <c:pt idx="124">
                  <c:v>22.051120614333726</c:v>
                </c:pt>
                <c:pt idx="125">
                  <c:v>22.179998241463707</c:v>
                </c:pt>
                <c:pt idx="126">
                  <c:v>22.309023739747381</c:v>
                </c:pt>
                <c:pt idx="127">
                  <c:v>22.438197381760268</c:v>
                </c:pt>
                <c:pt idx="128">
                  <c:v>22.567519440685459</c:v>
                </c:pt>
                <c:pt idx="129">
                  <c:v>22.696990190315493</c:v>
                </c:pt>
                <c:pt idx="130">
                  <c:v>22.826609905054127</c:v>
                </c:pt>
                <c:pt idx="131">
                  <c:v>22.956378859918232</c:v>
                </c:pt>
                <c:pt idx="132">
                  <c:v>23.086297330539605</c:v>
                </c:pt>
                <c:pt idx="133">
                  <c:v>23.21636559316687</c:v>
                </c:pt>
                <c:pt idx="134">
                  <c:v>23.346583924667257</c:v>
                </c:pt>
                <c:pt idx="135">
                  <c:v>23.476952602528556</c:v>
                </c:pt>
                <c:pt idx="136">
                  <c:v>23.607471904860912</c:v>
                </c:pt>
                <c:pt idx="137">
                  <c:v>23.738142110398769</c:v>
                </c:pt>
                <c:pt idx="138">
                  <c:v>23.868963498502708</c:v>
                </c:pt>
                <c:pt idx="139">
                  <c:v>23.999936349161366</c:v>
                </c:pt>
                <c:pt idx="140">
                  <c:v>24.131060942993315</c:v>
                </c:pt>
                <c:pt idx="141">
                  <c:v>24.262337561248991</c:v>
                </c:pt>
                <c:pt idx="142">
                  <c:v>24.393766485812574</c:v>
                </c:pt>
                <c:pt idx="143">
                  <c:v>24.525347999203927</c:v>
                </c:pt>
                <c:pt idx="144">
                  <c:v>24.657082384580526</c:v>
                </c:pt>
                <c:pt idx="145">
                  <c:v>24.788969925739369</c:v>
                </c:pt>
                <c:pt idx="146">
                  <c:v>24.921010907118948</c:v>
                </c:pt>
                <c:pt idx="147">
                  <c:v>25.053205613801143</c:v>
                </c:pt>
                <c:pt idx="148">
                  <c:v>25.185554331513217</c:v>
                </c:pt>
                <c:pt idx="149">
                  <c:v>25.318057346629786</c:v>
                </c:pt>
                <c:pt idx="150">
                  <c:v>25.450714946174706</c:v>
                </c:pt>
                <c:pt idx="151">
                  <c:v>25.583527417823138</c:v>
                </c:pt>
                <c:pt idx="152">
                  <c:v>25.716495049903472</c:v>
                </c:pt>
                <c:pt idx="153">
                  <c:v>25.849618131399332</c:v>
                </c:pt>
                <c:pt idx="154">
                  <c:v>25.982896951951574</c:v>
                </c:pt>
                <c:pt idx="155">
                  <c:v>26.116331801860248</c:v>
                </c:pt>
                <c:pt idx="156">
                  <c:v>26.249922972086654</c:v>
                </c:pt>
                <c:pt idx="157">
                  <c:v>26.383670754255327</c:v>
                </c:pt>
                <c:pt idx="158">
                  <c:v>26.517575440656081</c:v>
                </c:pt>
                <c:pt idx="159">
                  <c:v>26.651637324245993</c:v>
                </c:pt>
                <c:pt idx="160">
                  <c:v>26.785856698651479</c:v>
                </c:pt>
                <c:pt idx="161">
                  <c:v>26.920233858170327</c:v>
                </c:pt>
                <c:pt idx="162">
                  <c:v>27.05476909777375</c:v>
                </c:pt>
                <c:pt idx="163">
                  <c:v>27.189462713108398</c:v>
                </c:pt>
                <c:pt idx="164">
                  <c:v>27.324315000498512</c:v>
                </c:pt>
                <c:pt idx="165">
                  <c:v>27.459326256947886</c:v>
                </c:pt>
                <c:pt idx="166">
                  <c:v>27.594496780142048</c:v>
                </c:pt>
                <c:pt idx="167">
                  <c:v>27.729826868450267</c:v>
                </c:pt>
                <c:pt idx="168">
                  <c:v>27.865316820927681</c:v>
                </c:pt>
                <c:pt idx="169">
                  <c:v>28.000966937317418</c:v>
                </c:pt>
                <c:pt idx="170">
                  <c:v>28.136777518052629</c:v>
                </c:pt>
                <c:pt idx="171">
                  <c:v>28.272748864258713</c:v>
                </c:pt>
                <c:pt idx="172">
                  <c:v>28.408881277755345</c:v>
                </c:pt>
                <c:pt idx="173">
                  <c:v>28.545175061058615</c:v>
                </c:pt>
                <c:pt idx="174">
                  <c:v>28.681630517383255</c:v>
                </c:pt>
                <c:pt idx="175">
                  <c:v>28.818247950644682</c:v>
                </c:pt>
                <c:pt idx="176">
                  <c:v>28.955027665461174</c:v>
                </c:pt>
                <c:pt idx="177">
                  <c:v>29.0919699671561</c:v>
                </c:pt>
                <c:pt idx="178">
                  <c:v>29.229075161759972</c:v>
                </c:pt>
                <c:pt idx="179">
                  <c:v>29.366343556012726</c:v>
                </c:pt>
                <c:pt idx="180">
                  <c:v>29.503775457365851</c:v>
                </c:pt>
                <c:pt idx="181">
                  <c:v>29.641371173984577</c:v>
                </c:pt>
                <c:pt idx="182">
                  <c:v>29.779131014750114</c:v>
                </c:pt>
                <c:pt idx="183">
                  <c:v>29.917055289261807</c:v>
                </c:pt>
                <c:pt idx="184">
                  <c:v>30.055144307839416</c:v>
                </c:pt>
                <c:pt idx="185">
                  <c:v>30.19339838152526</c:v>
                </c:pt>
                <c:pt idx="186">
                  <c:v>30.331817822086499</c:v>
                </c:pt>
                <c:pt idx="187">
                  <c:v>30.470402942017383</c:v>
                </c:pt>
                <c:pt idx="188">
                  <c:v>30.60915405454146</c:v>
                </c:pt>
                <c:pt idx="189">
                  <c:v>30.748071473613859</c:v>
                </c:pt>
                <c:pt idx="190">
                  <c:v>30.88715551392351</c:v>
                </c:pt>
                <c:pt idx="191">
                  <c:v>31.026406490895504</c:v>
                </c:pt>
                <c:pt idx="192">
                  <c:v>31.165824720693262</c:v>
                </c:pt>
                <c:pt idx="193">
                  <c:v>31.30541052022091</c:v>
                </c:pt>
                <c:pt idx="194">
                  <c:v>31.445164207125519</c:v>
                </c:pt>
                <c:pt idx="195">
                  <c:v>31.585086099799437</c:v>
                </c:pt>
                <c:pt idx="196">
                  <c:v>31.725176517382593</c:v>
                </c:pt>
                <c:pt idx="197">
                  <c:v>31.865435779764823</c:v>
                </c:pt>
                <c:pt idx="198">
                  <c:v>32.005864207588168</c:v>
                </c:pt>
                <c:pt idx="199">
                  <c:v>32.146462122249289</c:v>
                </c:pt>
                <c:pt idx="200">
                  <c:v>32.287229845901713</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0.29280058554669336</c:v>
                </c:pt>
                <c:pt idx="1">
                  <c:v>0.30386434369410875</c:v>
                </c:pt>
                <c:pt idx="2">
                  <c:v>0.31535392347206181</c:v>
                </c:pt>
                <c:pt idx="3">
                  <c:v>0.32726933409910752</c:v>
                </c:pt>
                <c:pt idx="4">
                  <c:v>0.33961058912976905</c:v>
                </c:pt>
                <c:pt idx="5">
                  <c:v>0.35237770645396499</c:v>
                </c:pt>
                <c:pt idx="6">
                  <c:v>0.36557070829654614</c:v>
                </c:pt>
                <c:pt idx="7">
                  <c:v>0.379189621216944</c:v>
                </c:pt>
                <c:pt idx="8">
                  <c:v>0.39323447610892714</c:v>
                </c:pt>
                <c:pt idx="9">
                  <c:v>0.40770530820047163</c:v>
                </c:pt>
                <c:pt idx="10">
                  <c:v>0.42260215705373855</c:v>
                </c:pt>
                <c:pt idx="11">
                  <c:v>0.43792506656516311</c:v>
                </c:pt>
                <c:pt idx="12">
                  <c:v>0.45367408496565553</c:v>
                </c:pt>
                <c:pt idx="13">
                  <c:v>0.46984926482090911</c:v>
                </c:pt>
                <c:pt idx="14">
                  <c:v>0.48645066303182127</c:v>
                </c:pt>
                <c:pt idx="15">
                  <c:v>0.50347834083502396</c:v>
                </c:pt>
                <c:pt idx="16">
                  <c:v>0.52093236380352492</c:v>
                </c:pt>
                <c:pt idx="17">
                  <c:v>0.53881280184745717</c:v>
                </c:pt>
                <c:pt idx="18">
                  <c:v>0.55711972921494179</c:v>
                </c:pt>
                <c:pt idx="19">
                  <c:v>0.57585322449305942</c:v>
                </c:pt>
                <c:pt idx="20">
                  <c:v>0.59501337060893178</c:v>
                </c:pt>
                <c:pt idx="21">
                  <c:v>0.6146002548309154</c:v>
                </c:pt>
                <c:pt idx="22">
                  <c:v>0.63461396876990339</c:v>
                </c:pt>
                <c:pt idx="23">
                  <c:v>0.65505460838073926</c:v>
                </c:pt>
                <c:pt idx="24">
                  <c:v>0.68053628981670777</c:v>
                </c:pt>
                <c:pt idx="25">
                  <c:v>0.71259989711979155</c:v>
                </c:pt>
                <c:pt idx="26">
                  <c:v>0.74509168617570509</c:v>
                </c:pt>
                <c:pt idx="27">
                  <c:v>0.77801182527691881</c:v>
                </c:pt>
                <c:pt idx="28">
                  <c:v>0.81136048707937292</c:v>
                </c:pt>
                <c:pt idx="29">
                  <c:v>0.84513784860548702</c:v>
                </c:pt>
                <c:pt idx="30">
                  <c:v>0.87934409124728385</c:v>
                </c:pt>
                <c:pt idx="31">
                  <c:v>0.91397940076961925</c:v>
                </c:pt>
                <c:pt idx="32">
                  <c:v>0.94904396731352891</c:v>
                </c:pt>
                <c:pt idx="33">
                  <c:v>0.98453798539968307</c:v>
                </c:pt>
                <c:pt idx="34">
                  <c:v>1.0204616539319549</c:v>
                </c:pt>
                <c:pt idx="35">
                  <c:v>1.0568151762010991</c:v>
                </c:pt>
                <c:pt idx="36">
                  <c:v>1.0935987598885457</c:v>
                </c:pt>
                <c:pt idx="37">
                  <c:v>1.1308126170702999</c:v>
                </c:pt>
                <c:pt idx="38">
                  <c:v>1.1684569642209623</c:v>
                </c:pt>
                <c:pt idx="39">
                  <c:v>1.2065320222178539</c:v>
                </c:pt>
                <c:pt idx="40">
                  <c:v>1.2450380163452612</c:v>
                </c:pt>
                <c:pt idx="41">
                  <c:v>1.2839751762987841</c:v>
                </c:pt>
                <c:pt idx="42">
                  <c:v>1.3233437361898106</c:v>
                </c:pt>
                <c:pt idx="43">
                  <c:v>1.3631439345500884</c:v>
                </c:pt>
                <c:pt idx="44">
                  <c:v>1.4033760143364256</c:v>
                </c:pt>
                <c:pt idx="45">
                  <c:v>1.4440402229354932</c:v>
                </c:pt>
                <c:pt idx="46">
                  <c:v>1.4851368121687469</c:v>
                </c:pt>
                <c:pt idx="47">
                  <c:v>1.5266660382974613</c:v>
                </c:pt>
                <c:pt idx="48">
                  <c:v>1.5686281620278801</c:v>
                </c:pt>
                <c:pt idx="49">
                  <c:v>1.6110234485164778</c:v>
                </c:pt>
                <c:pt idx="50">
                  <c:v>1.6538521673753372</c:v>
                </c:pt>
                <c:pt idx="51">
                  <c:v>1.6971145926776403</c:v>
                </c:pt>
                <c:pt idx="52">
                  <c:v>1.7408110029632802</c:v>
                </c:pt>
                <c:pt idx="53">
                  <c:v>1.7849416812445791</c:v>
                </c:pt>
                <c:pt idx="54">
                  <c:v>1.8295069150121284</c:v>
                </c:pt>
                <c:pt idx="55">
                  <c:v>1.8745069962407415</c:v>
                </c:pt>
                <c:pt idx="56">
                  <c:v>1.9199422213955268</c:v>
                </c:pt>
                <c:pt idx="57">
                  <c:v>1.9658128914380679</c:v>
                </c:pt>
                <c:pt idx="58">
                  <c:v>2.0121193118327327</c:v>
                </c:pt>
                <c:pt idx="59">
                  <c:v>2.0588617925530883</c:v>
                </c:pt>
                <c:pt idx="60">
                  <c:v>2.1060406480884359</c:v>
                </c:pt>
                <c:pt idx="61">
                  <c:v>2.1536561974504735</c:v>
                </c:pt>
                <c:pt idx="62">
                  <c:v>2.2017087641800539</c:v>
                </c:pt>
                <c:pt idx="63">
                  <c:v>2.2501986763540862</c:v>
                </c:pt>
                <c:pt idx="64">
                  <c:v>2.2991262665925345</c:v>
                </c:pt>
                <c:pt idx="65">
                  <c:v>2.3484918720655492</c:v>
                </c:pt>
                <c:pt idx="66">
                  <c:v>2.3982958345007064</c:v>
                </c:pt>
                <c:pt idx="67">
                  <c:v>2.4485385001903799</c:v>
                </c:pt>
                <c:pt idx="68">
                  <c:v>2.4992202199992151</c:v>
                </c:pt>
                <c:pt idx="69">
                  <c:v>2.5503413493717391</c:v>
                </c:pt>
                <c:pt idx="70">
                  <c:v>2.6019022483400782</c:v>
                </c:pt>
                <c:pt idx="71">
                  <c:v>2.6539032815318091</c:v>
                </c:pt>
                <c:pt idx="72">
                  <c:v>2.7063448181779131</c:v>
                </c:pt>
                <c:pt idx="73">
                  <c:v>2.7592272321208684</c:v>
                </c:pt>
                <c:pt idx="74">
                  <c:v>2.8125509018228581</c:v>
                </c:pt>
                <c:pt idx="75">
                  <c:v>2.8663162103740936</c:v>
                </c:pt>
                <c:pt idx="76">
                  <c:v>2.9205235455012688</c:v>
                </c:pt>
                <c:pt idx="77">
                  <c:v>2.9751732995761335</c:v>
                </c:pt>
                <c:pt idx="78">
                  <c:v>3.03026586962419</c:v>
                </c:pt>
                <c:pt idx="79">
                  <c:v>3.085801657333513</c:v>
                </c:pt>
                <c:pt idx="80">
                  <c:v>3.141781069063692</c:v>
                </c:pt>
                <c:pt idx="81">
                  <c:v>3.1982045158548975</c:v>
                </c:pt>
                <c:pt idx="82">
                  <c:v>3.255072413437079</c:v>
                </c:pt>
                <c:pt idx="83">
                  <c:v>3.3123851822392796</c:v>
                </c:pt>
                <c:pt idx="84">
                  <c:v>3.370143247399076</c:v>
                </c:pt>
                <c:pt idx="85">
                  <c:v>3.4283470387721464</c:v>
                </c:pt>
                <c:pt idx="86">
                  <c:v>3.486996990941972</c:v>
                </c:pt>
                <c:pt idx="87">
                  <c:v>3.5460935432296519</c:v>
                </c:pt>
                <c:pt idx="88">
                  <c:v>3.6056371397038545</c:v>
                </c:pt>
                <c:pt idx="89">
                  <c:v>3.665628229190891</c:v>
                </c:pt>
                <c:pt idx="90">
                  <c:v>3.7260672652849216</c:v>
                </c:pt>
                <c:pt idx="91">
                  <c:v>3.7869547063582845</c:v>
                </c:pt>
                <c:pt idx="92">
                  <c:v>3.8482910155719661</c:v>
                </c:pt>
                <c:pt idx="93">
                  <c:v>3.910076660886177</c:v>
                </c:pt>
                <c:pt idx="94">
                  <c:v>3.9723121150710887</c:v>
                </c:pt>
                <c:pt idx="95">
                  <c:v>4.0349978557176724</c:v>
                </c:pt>
                <c:pt idx="96">
                  <c:v>4.0981343652486872</c:v>
                </c:pt>
                <c:pt idx="97">
                  <c:v>4.1617221309297934</c:v>
                </c:pt>
                <c:pt idx="98">
                  <c:v>4.22576164488079</c:v>
                </c:pt>
                <c:pt idx="99">
                  <c:v>4.2902534040870046</c:v>
                </c:pt>
                <c:pt idx="100">
                  <c:v>4.3551979104107952</c:v>
                </c:pt>
                <c:pt idx="101">
                  <c:v>4.4205956706031939</c:v>
                </c:pt>
                <c:pt idx="102">
                  <c:v>4.48644719631569</c:v>
                </c:pt>
                <c:pt idx="103">
                  <c:v>4.5527530041121391</c:v>
                </c:pt>
                <c:pt idx="104">
                  <c:v>4.6195136154808116</c:v>
                </c:pt>
                <c:pt idx="105">
                  <c:v>4.6867295568465712</c:v>
                </c:pt>
                <c:pt idx="106">
                  <c:v>4.7544013595832046</c:v>
                </c:pt>
                <c:pt idx="107">
                  <c:v>4.822529560025866</c:v>
                </c:pt>
                <c:pt idx="108">
                  <c:v>4.8911146994836781</c:v>
                </c:pt>
                <c:pt idx="109">
                  <c:v>4.9601573242524575</c:v>
                </c:pt>
                <c:pt idx="110">
                  <c:v>5.029657985627594</c:v>
                </c:pt>
                <c:pt idx="111">
                  <c:v>5.0996172399170492</c:v>
                </c:pt>
                <c:pt idx="112">
                  <c:v>5.1700356484545091</c:v>
                </c:pt>
                <c:pt idx="113">
                  <c:v>5.2409137776126746</c:v>
                </c:pt>
                <c:pt idx="114">
                  <c:v>5.3122521988166955</c:v>
                </c:pt>
                <c:pt idx="115">
                  <c:v>5.3840514885577262</c:v>
                </c:pt>
                <c:pt idx="116">
                  <c:v>5.456312228406655</c:v>
                </c:pt>
                <c:pt idx="117">
                  <c:v>5.5290350050279606</c:v>
                </c:pt>
                <c:pt idx="118">
                  <c:v>5.6022204101937012</c:v>
                </c:pt>
                <c:pt idx="119">
                  <c:v>5.6758690407976662</c:v>
                </c:pt>
                <c:pt idx="120">
                  <c:v>5.7499814988696656</c:v>
                </c:pt>
                <c:pt idx="121">
                  <c:v>5.8245583915899655</c:v>
                </c:pt>
                <c:pt idx="122">
                  <c:v>5.8996003313038594</c:v>
                </c:pt>
                <c:pt idx="123">
                  <c:v>5.9751079355364096</c:v>
                </c:pt>
                <c:pt idx="124">
                  <c:v>6.0510818270073159</c:v>
                </c:pt>
                <c:pt idx="125">
                  <c:v>6.1275226336459401</c:v>
                </c:pt>
                <c:pt idx="126">
                  <c:v>6.2044309886064752</c:v>
                </c:pt>
                <c:pt idx="127">
                  <c:v>6.2818075302832694</c:v>
                </c:pt>
                <c:pt idx="128">
                  <c:v>6.3596529023263084</c:v>
                </c:pt>
                <c:pt idx="129">
                  <c:v>6.4379677536568227</c:v>
                </c:pt>
                <c:pt idx="130">
                  <c:v>6.5167527384830821</c:v>
                </c:pt>
                <c:pt idx="131">
                  <c:v>6.5960085163163038</c:v>
                </c:pt>
                <c:pt idx="132">
                  <c:v>6.6757357519867497</c:v>
                </c:pt>
                <c:pt idx="133">
                  <c:v>6.7559351156599652</c:v>
                </c:pt>
                <c:pt idx="134">
                  <c:v>6.8366072828531594</c:v>
                </c:pt>
                <c:pt idx="135">
                  <c:v>6.9177529344517525</c:v>
                </c:pt>
                <c:pt idx="136">
                  <c:v>6.9993727567260908</c:v>
                </c:pt>
                <c:pt idx="137">
                  <c:v>7.081467441348301</c:v>
                </c:pt>
                <c:pt idx="138">
                  <c:v>7.1640376854093066</c:v>
                </c:pt>
                <c:pt idx="139">
                  <c:v>7.2470841914360191</c:v>
                </c:pt>
                <c:pt idx="140">
                  <c:v>7.3306076674086578</c:v>
                </c:pt>
                <c:pt idx="141">
                  <c:v>7.4146088267782666</c:v>
                </c:pt>
                <c:pt idx="142">
                  <c:v>7.4990883884843633</c:v>
                </c:pt>
                <c:pt idx="143">
                  <c:v>7.5840470769727633</c:v>
                </c:pt>
                <c:pt idx="144">
                  <c:v>7.6694856222135828</c:v>
                </c:pt>
                <c:pt idx="145">
                  <c:v>7.7554047597193616</c:v>
                </c:pt>
                <c:pt idx="146">
                  <c:v>7.8418052305634065</c:v>
                </c:pt>
                <c:pt idx="147">
                  <c:v>7.928687781398251</c:v>
                </c:pt>
                <c:pt idx="148">
                  <c:v>8.0160531644743234</c:v>
                </c:pt>
                <c:pt idx="149">
                  <c:v>8.1039021376587446</c:v>
                </c:pt>
                <c:pt idx="150">
                  <c:v>8.1922354644543329</c:v>
                </c:pt>
                <c:pt idx="151">
                  <c:v>8.2810539140187363</c:v>
                </c:pt>
                <c:pt idx="152">
                  <c:v>8.3703582611837817</c:v>
                </c:pt>
                <c:pt idx="153">
                  <c:v>8.460149286474957</c:v>
                </c:pt>
                <c:pt idx="154">
                  <c:v>8.5504277761310874</c:v>
                </c:pt>
                <c:pt idx="155">
                  <c:v>8.6411945221241737</c:v>
                </c:pt>
                <c:pt idx="156">
                  <c:v>8.7324503221794032</c:v>
                </c:pt>
                <c:pt idx="157">
                  <c:v>8.8241959797953804</c:v>
                </c:pt>
                <c:pt idx="158">
                  <c:v>8.916432304264438</c:v>
                </c:pt>
                <c:pt idx="159">
                  <c:v>9.0091601106932284</c:v>
                </c:pt>
                <c:pt idx="160">
                  <c:v>9.1023802200234414</c:v>
                </c:pt>
                <c:pt idx="161">
                  <c:v>9.1960934590526922</c:v>
                </c:pt>
                <c:pt idx="162">
                  <c:v>9.2903006604556264</c:v>
                </c:pt>
                <c:pt idx="163">
                  <c:v>9.3850026628051797</c:v>
                </c:pt>
                <c:pt idx="164">
                  <c:v>9.4802003105940322</c:v>
                </c:pt>
                <c:pt idx="165">
                  <c:v>9.5758944542562361</c:v>
                </c:pt>
                <c:pt idx="166">
                  <c:v>9.672085950189043</c:v>
                </c:pt>
                <c:pt idx="167">
                  <c:v>9.7687756607748959</c:v>
                </c:pt>
                <c:pt idx="168">
                  <c:v>9.8659644544036453</c:v>
                </c:pt>
                <c:pt idx="169">
                  <c:v>9.9636532054949054</c:v>
                </c:pt>
                <c:pt idx="170">
                  <c:v>10.061842794520635</c:v>
                </c:pt>
                <c:pt idx="171">
                  <c:v>10.160534108027905</c:v>
                </c:pt>
                <c:pt idx="172">
                  <c:v>10.25972803866183</c:v>
                </c:pt>
                <c:pt idx="173">
                  <c:v>10.359425485188742</c:v>
                </c:pt>
                <c:pt idx="174">
                  <c:v>10.459627352519508</c:v>
                </c:pt>
                <c:pt idx="175">
                  <c:v>10.560334551733069</c:v>
                </c:pt>
                <c:pt idx="176">
                  <c:v>10.661548000100177</c:v>
                </c:pt>
                <c:pt idx="177">
                  <c:v>10.763268621107319</c:v>
                </c:pt>
                <c:pt idx="178">
                  <c:v>10.865497344480843</c:v>
                </c:pt>
                <c:pt idx="179">
                  <c:v>10.968235106211301</c:v>
                </c:pt>
                <c:pt idx="180">
                  <c:v>11.071482848577952</c:v>
                </c:pt>
                <c:pt idx="181">
                  <c:v>11.175241520173511</c:v>
                </c:pt>
                <c:pt idx="182">
                  <c:v>11.279512075929093</c:v>
                </c:pt>
                <c:pt idx="183">
                  <c:v>11.384295477139331</c:v>
                </c:pt>
                <c:pt idx="184">
                  <c:v>11.489592691487735</c:v>
                </c:pt>
                <c:pt idx="185">
                  <c:v>11.595404693072259</c:v>
                </c:pt>
                <c:pt idx="186">
                  <c:v>11.701732462431053</c:v>
                </c:pt>
                <c:pt idx="187">
                  <c:v>11.808576986568434</c:v>
                </c:pt>
                <c:pt idx="188">
                  <c:v>11.915939258981076</c:v>
                </c:pt>
                <c:pt idx="189">
                  <c:v>12.023820279684436</c:v>
                </c:pt>
                <c:pt idx="190">
                  <c:v>12.132221055239325</c:v>
                </c:pt>
                <c:pt idx="191">
                  <c:v>12.241142598778774</c:v>
                </c:pt>
                <c:pt idx="192">
                  <c:v>12.350585930035066</c:v>
                </c:pt>
                <c:pt idx="193">
                  <c:v>12.460552075367016</c:v>
                </c:pt>
                <c:pt idx="194">
                  <c:v>12.571042067787436</c:v>
                </c:pt>
                <c:pt idx="195">
                  <c:v>12.682056946990873</c:v>
                </c:pt>
                <c:pt idx="196">
                  <c:v>12.793597759381528</c:v>
                </c:pt>
                <c:pt idx="197">
                  <c:v>12.905665558101406</c:v>
                </c:pt>
                <c:pt idx="198">
                  <c:v>13.01826140305872</c:v>
                </c:pt>
                <c:pt idx="199">
                  <c:v>13.131386360956485</c:v>
                </c:pt>
                <c:pt idx="200">
                  <c:v>13.245041505321369</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4.9837050185288466E-2</c:v>
                </c:pt>
                <c:pt idx="1">
                  <c:v>5.6024771264716007E-2</c:v>
                </c:pt>
                <c:pt idx="2">
                  <c:v>6.2214820176479051E-2</c:v>
                </c:pt>
                <c:pt idx="3">
                  <c:v>6.8407206521077624E-2</c:v>
                </c:pt>
                <c:pt idx="4">
                  <c:v>7.4601939910707099E-2</c:v>
                </c:pt>
                <c:pt idx="5">
                  <c:v>8.079902996930742E-2</c:v>
                </c:pt>
                <c:pt idx="6">
                  <c:v>8.6998486332612188E-2</c:v>
                </c:pt>
                <c:pt idx="7">
                  <c:v>9.3200318648198388E-2</c:v>
                </c:pt>
                <c:pt idx="8">
                  <c:v>9.9404536575535773E-2</c:v>
                </c:pt>
                <c:pt idx="9">
                  <c:v>0.10561114978603646</c:v>
                </c:pt>
                <c:pt idx="10">
                  <c:v>0.11182016796310477</c:v>
                </c:pt>
                <c:pt idx="11">
                  <c:v>0.1180316008021873</c:v>
                </c:pt>
                <c:pt idx="12">
                  <c:v>0.12424545801082273</c:v>
                </c:pt>
                <c:pt idx="13">
                  <c:v>0.13046174930869206</c:v>
                </c:pt>
                <c:pt idx="14">
                  <c:v>0.13668048442766906</c:v>
                </c:pt>
                <c:pt idx="15">
                  <c:v>0.14290167311187038</c:v>
                </c:pt>
                <c:pt idx="16">
                  <c:v>0.14912532511770649</c:v>
                </c:pt>
                <c:pt idx="17">
                  <c:v>0.15535145021393193</c:v>
                </c:pt>
                <c:pt idx="18">
                  <c:v>0.16158005818169646</c:v>
                </c:pt>
                <c:pt idx="19">
                  <c:v>0.1678111588145958</c:v>
                </c:pt>
                <c:pt idx="20">
                  <c:v>0.17404476191872281</c:v>
                </c:pt>
                <c:pt idx="21">
                  <c:v>0.18028087731271847</c:v>
                </c:pt>
                <c:pt idx="22">
                  <c:v>0.18651951482782358</c:v>
                </c:pt>
                <c:pt idx="23">
                  <c:v>0.19276068430792995</c:v>
                </c:pt>
                <c:pt idx="24">
                  <c:v>0.19731667519770274</c:v>
                </c:pt>
                <c:pt idx="25">
                  <c:v>0.19962407994933695</c:v>
                </c:pt>
                <c:pt idx="26">
                  <c:v>0.20193395257399288</c:v>
                </c:pt>
                <c:pt idx="27">
                  <c:v>0.20424629747314446</c:v>
                </c:pt>
                <c:pt idx="28">
                  <c:v>0.20656111905731603</c:v>
                </c:pt>
                <c:pt idx="29">
                  <c:v>0.20887842174610879</c:v>
                </c:pt>
                <c:pt idx="30">
                  <c:v>0.21119820996822733</c:v>
                </c:pt>
                <c:pt idx="31">
                  <c:v>0.21352048816150554</c:v>
                </c:pt>
                <c:pt idx="32">
                  <c:v>0.21584526077293364</c:v>
                </c:pt>
                <c:pt idx="33">
                  <c:v>0.21817253225868455</c:v>
                </c:pt>
                <c:pt idx="34">
                  <c:v>0.22050230708414056</c:v>
                </c:pt>
                <c:pt idx="35">
                  <c:v>0.22283458972392012</c:v>
                </c:pt>
                <c:pt idx="36">
                  <c:v>0.22516938466190481</c:v>
                </c:pt>
                <c:pt idx="37">
                  <c:v>0.22750669639126617</c:v>
                </c:pt>
                <c:pt idx="38">
                  <c:v>0.22984652941449271</c:v>
                </c:pt>
                <c:pt idx="39">
                  <c:v>0.23218888824341707</c:v>
                </c:pt>
                <c:pt idx="40">
                  <c:v>0.23453377739924333</c:v>
                </c:pt>
                <c:pt idx="41">
                  <c:v>0.23688120141257402</c:v>
                </c:pt>
                <c:pt idx="42">
                  <c:v>0.23923116482343787</c:v>
                </c:pt>
                <c:pt idx="43">
                  <c:v>0.24158367218131685</c:v>
                </c:pt>
                <c:pt idx="44">
                  <c:v>0.24393872804517425</c:v>
                </c:pt>
                <c:pt idx="45">
                  <c:v>0.2462963369834818</c:v>
                </c:pt>
                <c:pt idx="46">
                  <c:v>0.24865650357424771</c:v>
                </c:pt>
                <c:pt idx="47">
                  <c:v>0.25101923240504437</c:v>
                </c:pt>
                <c:pt idx="48">
                  <c:v>0.25338452807303657</c:v>
                </c:pt>
                <c:pt idx="49">
                  <c:v>0.25575239518500886</c:v>
                </c:pt>
                <c:pt idx="50">
                  <c:v>0.25812283835739436</c:v>
                </c:pt>
                <c:pt idx="51">
                  <c:v>0.26049586221630244</c:v>
                </c:pt>
                <c:pt idx="52">
                  <c:v>0.2628714713975473</c:v>
                </c:pt>
                <c:pt idx="53">
                  <c:v>0.26524967054667603</c:v>
                </c:pt>
                <c:pt idx="54">
                  <c:v>0.26763046431899756</c:v>
                </c:pt>
                <c:pt idx="55">
                  <c:v>0.27001385737961076</c:v>
                </c:pt>
                <c:pt idx="56">
                  <c:v>0.27239985440343312</c:v>
                </c:pt>
                <c:pt idx="57">
                  <c:v>0.27478846007522978</c:v>
                </c:pt>
                <c:pt idx="58">
                  <c:v>0.27717967908964208</c:v>
                </c:pt>
                <c:pt idx="59">
                  <c:v>0.27957351615121689</c:v>
                </c:pt>
                <c:pt idx="60">
                  <c:v>0.28196997597443513</c:v>
                </c:pt>
                <c:pt idx="61">
                  <c:v>0.28436906328374101</c:v>
                </c:pt>
                <c:pt idx="62">
                  <c:v>0.28677078281357155</c:v>
                </c:pt>
                <c:pt idx="63">
                  <c:v>0.28917513930838573</c:v>
                </c:pt>
                <c:pt idx="64">
                  <c:v>0.29158213752269346</c:v>
                </c:pt>
                <c:pt idx="65">
                  <c:v>0.29399178222108602</c:v>
                </c:pt>
                <c:pt idx="66">
                  <c:v>0.29640407817826464</c:v>
                </c:pt>
                <c:pt idx="67">
                  <c:v>0.29881903017907108</c:v>
                </c:pt>
                <c:pt idx="68">
                  <c:v>0.30123664301851649</c:v>
                </c:pt>
                <c:pt idx="69">
                  <c:v>0.30365692150181239</c:v>
                </c:pt>
                <c:pt idx="70">
                  <c:v>0.30607987044439955</c:v>
                </c:pt>
                <c:pt idx="71">
                  <c:v>0.30850549467197919</c:v>
                </c:pt>
                <c:pt idx="72">
                  <c:v>0.31093379902054219</c:v>
                </c:pt>
                <c:pt idx="73">
                  <c:v>0.31336478833639969</c:v>
                </c:pt>
                <c:pt idx="74">
                  <c:v>0.31579846747621387</c:v>
                </c:pt>
                <c:pt idx="75">
                  <c:v>0.31823484130702806</c:v>
                </c:pt>
                <c:pt idx="76">
                  <c:v>0.32067391470629736</c:v>
                </c:pt>
                <c:pt idx="77">
                  <c:v>0.32311569256191913</c:v>
                </c:pt>
                <c:pt idx="78">
                  <c:v>0.32556017977226442</c:v>
                </c:pt>
                <c:pt idx="79">
                  <c:v>0.32800738124620837</c:v>
                </c:pt>
                <c:pt idx="80">
                  <c:v>0.33045730190316097</c:v>
                </c:pt>
                <c:pt idx="81">
                  <c:v>0.33290994667309892</c:v>
                </c:pt>
                <c:pt idx="82">
                  <c:v>0.33536532049659606</c:v>
                </c:pt>
                <c:pt idx="83">
                  <c:v>0.33782342832485523</c:v>
                </c:pt>
                <c:pt idx="84">
                  <c:v>0.3402842751197393</c:v>
                </c:pt>
                <c:pt idx="85">
                  <c:v>0.3427478658538029</c:v>
                </c:pt>
                <c:pt idx="86">
                  <c:v>0.345214205510324</c:v>
                </c:pt>
                <c:pt idx="87">
                  <c:v>0.34768329908333545</c:v>
                </c:pt>
                <c:pt idx="88">
                  <c:v>0.3501551515776572</c:v>
                </c:pt>
                <c:pt idx="89">
                  <c:v>0.35262976800892781</c:v>
                </c:pt>
                <c:pt idx="90">
                  <c:v>0.35510715340363685</c:v>
                </c:pt>
                <c:pt idx="91">
                  <c:v>0.35758731279915668</c:v>
                </c:pt>
                <c:pt idx="92">
                  <c:v>0.36007025124377501</c:v>
                </c:pt>
                <c:pt idx="93">
                  <c:v>0.3625559737967271</c:v>
                </c:pt>
                <c:pt idx="94">
                  <c:v>0.36504448552822849</c:v>
                </c:pt>
                <c:pt idx="95">
                  <c:v>0.36753579151950699</c:v>
                </c:pt>
                <c:pt idx="96">
                  <c:v>0.37002989686283622</c:v>
                </c:pt>
                <c:pt idx="97">
                  <c:v>0.37252680666156768</c:v>
                </c:pt>
                <c:pt idx="98">
                  <c:v>0.37502652603016368</c:v>
                </c:pt>
                <c:pt idx="99">
                  <c:v>0.37752906009423115</c:v>
                </c:pt>
                <c:pt idx="100">
                  <c:v>0.38003441399055399</c:v>
                </c:pt>
                <c:pt idx="101">
                  <c:v>0.38254259286712633</c:v>
                </c:pt>
                <c:pt idx="102">
                  <c:v>0.38505360188318644</c:v>
                </c:pt>
                <c:pt idx="103">
                  <c:v>0.38756744620924954</c:v>
                </c:pt>
                <c:pt idx="104">
                  <c:v>0.39008413102714207</c:v>
                </c:pt>
                <c:pt idx="105">
                  <c:v>0.39260366153003468</c:v>
                </c:pt>
                <c:pt idx="106">
                  <c:v>0.39512604292247649</c:v>
                </c:pt>
                <c:pt idx="107">
                  <c:v>0.39765128042042908</c:v>
                </c:pt>
                <c:pt idx="108">
                  <c:v>0.40017937925129998</c:v>
                </c:pt>
                <c:pt idx="109">
                  <c:v>0.40271034465397737</c:v>
                </c:pt>
                <c:pt idx="110">
                  <c:v>0.40524418187886407</c:v>
                </c:pt>
                <c:pt idx="111">
                  <c:v>0.40778089618791225</c:v>
                </c:pt>
                <c:pt idx="112">
                  <c:v>0.41032049285465733</c:v>
                </c:pt>
                <c:pt idx="113">
                  <c:v>0.41286297716425308</c:v>
                </c:pt>
                <c:pt idx="114">
                  <c:v>0.41540835441350638</c:v>
                </c:pt>
                <c:pt idx="115">
                  <c:v>0.4179566299109117</c:v>
                </c:pt>
                <c:pt idx="116">
                  <c:v>0.42050780897668633</c:v>
                </c:pt>
                <c:pt idx="117">
                  <c:v>0.42306189694280555</c:v>
                </c:pt>
                <c:pt idx="118">
                  <c:v>0.42561889915303758</c:v>
                </c:pt>
                <c:pt idx="119">
                  <c:v>0.42817882096297899</c:v>
                </c:pt>
                <c:pt idx="120">
                  <c:v>0.43074166774009032</c:v>
                </c:pt>
                <c:pt idx="121">
                  <c:v>0.43330744486373152</c:v>
                </c:pt>
                <c:pt idx="122">
                  <c:v>0.4358761577251975</c:v>
                </c:pt>
                <c:pt idx="123">
                  <c:v>0.43844781172775427</c:v>
                </c:pt>
                <c:pt idx="124">
                  <c:v>0.44102241228667455</c:v>
                </c:pt>
                <c:pt idx="125">
                  <c:v>0.44359996482927411</c:v>
                </c:pt>
                <c:pt idx="126">
                  <c:v>0.4461804747949476</c:v>
                </c:pt>
                <c:pt idx="127">
                  <c:v>0.44876394763520538</c:v>
                </c:pt>
                <c:pt idx="128">
                  <c:v>0.4513503888137092</c:v>
                </c:pt>
                <c:pt idx="129">
                  <c:v>0.45393980380630983</c:v>
                </c:pt>
                <c:pt idx="130">
                  <c:v>0.45653219810108253</c:v>
                </c:pt>
                <c:pt idx="131">
                  <c:v>0.45912757719836461</c:v>
                </c:pt>
                <c:pt idx="132">
                  <c:v>0.46172594661079208</c:v>
                </c:pt>
                <c:pt idx="133">
                  <c:v>0.46432731186333737</c:v>
                </c:pt>
                <c:pt idx="134">
                  <c:v>0.46693167849334516</c:v>
                </c:pt>
                <c:pt idx="135">
                  <c:v>0.46953905205057112</c:v>
                </c:pt>
                <c:pt idx="136">
                  <c:v>0.47214943809721821</c:v>
                </c:pt>
                <c:pt idx="137">
                  <c:v>0.47476284220797538</c:v>
                </c:pt>
                <c:pt idx="138">
                  <c:v>0.4773792699700542</c:v>
                </c:pt>
                <c:pt idx="139">
                  <c:v>0.47999872698322732</c:v>
                </c:pt>
                <c:pt idx="140">
                  <c:v>0.48262121885986631</c:v>
                </c:pt>
                <c:pt idx="141">
                  <c:v>0.48524675122497979</c:v>
                </c:pt>
                <c:pt idx="142">
                  <c:v>0.48787532971625147</c:v>
                </c:pt>
                <c:pt idx="143">
                  <c:v>0.49050695998407851</c:v>
                </c:pt>
                <c:pt idx="144">
                  <c:v>0.49314164769161051</c:v>
                </c:pt>
                <c:pt idx="145">
                  <c:v>0.49577939851478742</c:v>
                </c:pt>
                <c:pt idx="146">
                  <c:v>0.49842021814237897</c:v>
                </c:pt>
                <c:pt idx="147">
                  <c:v>0.50106411227602288</c:v>
                </c:pt>
                <c:pt idx="148">
                  <c:v>0.50371108663026432</c:v>
                </c:pt>
                <c:pt idx="149">
                  <c:v>0.50636114693259571</c:v>
                </c:pt>
                <c:pt idx="150">
                  <c:v>0.50901429892349415</c:v>
                </c:pt>
                <c:pt idx="151">
                  <c:v>0.51167054835646275</c:v>
                </c:pt>
                <c:pt idx="152">
                  <c:v>0.51432990099806941</c:v>
                </c:pt>
                <c:pt idx="153">
                  <c:v>0.51699236262798665</c:v>
                </c:pt>
                <c:pt idx="154">
                  <c:v>0.51965793903903146</c:v>
                </c:pt>
                <c:pt idx="155">
                  <c:v>0.52232663603720497</c:v>
                </c:pt>
                <c:pt idx="156">
                  <c:v>0.52499845944173307</c:v>
                </c:pt>
                <c:pt idx="157">
                  <c:v>0.52767341508510657</c:v>
                </c:pt>
                <c:pt idx="158">
                  <c:v>0.53035150881312165</c:v>
                </c:pt>
                <c:pt idx="159">
                  <c:v>0.53303274648491983</c:v>
                </c:pt>
                <c:pt idx="160">
                  <c:v>0.53571713397302956</c:v>
                </c:pt>
                <c:pt idx="161">
                  <c:v>0.53840467716340656</c:v>
                </c:pt>
                <c:pt idx="162">
                  <c:v>0.54109538195547502</c:v>
                </c:pt>
                <c:pt idx="163">
                  <c:v>0.54378925426216795</c:v>
                </c:pt>
                <c:pt idx="164">
                  <c:v>0.54648630000997023</c:v>
                </c:pt>
                <c:pt idx="165">
                  <c:v>0.54918652513895772</c:v>
                </c:pt>
                <c:pt idx="166">
                  <c:v>0.55188993560284094</c:v>
                </c:pt>
                <c:pt idx="167">
                  <c:v>0.55459653736900538</c:v>
                </c:pt>
                <c:pt idx="168">
                  <c:v>0.55730633641855365</c:v>
                </c:pt>
                <c:pt idx="169">
                  <c:v>0.56001933874634835</c:v>
                </c:pt>
                <c:pt idx="170">
                  <c:v>0.56273555036105261</c:v>
                </c:pt>
                <c:pt idx="171">
                  <c:v>0.56545497728517424</c:v>
                </c:pt>
                <c:pt idx="172">
                  <c:v>0.56817762555510687</c:v>
                </c:pt>
                <c:pt idx="173">
                  <c:v>0.57090350122117228</c:v>
                </c:pt>
                <c:pt idx="174">
                  <c:v>0.57363261034766511</c:v>
                </c:pt>
                <c:pt idx="175">
                  <c:v>0.57636495901289364</c:v>
                </c:pt>
                <c:pt idx="176">
                  <c:v>0.5791005533092235</c:v>
                </c:pt>
                <c:pt idx="177">
                  <c:v>0.58183939934312201</c:v>
                </c:pt>
                <c:pt idx="178">
                  <c:v>0.58458150323519942</c:v>
                </c:pt>
                <c:pt idx="179">
                  <c:v>0.5873268711202545</c:v>
                </c:pt>
                <c:pt idx="180">
                  <c:v>0.59007550914731699</c:v>
                </c:pt>
                <c:pt idx="181">
                  <c:v>0.59282742347969153</c:v>
                </c:pt>
                <c:pt idx="182">
                  <c:v>0.59558262029500231</c:v>
                </c:pt>
                <c:pt idx="183">
                  <c:v>0.59834110578523614</c:v>
                </c:pt>
                <c:pt idx="184">
                  <c:v>0.60110288615678831</c:v>
                </c:pt>
                <c:pt idx="185">
                  <c:v>0.60386796763050521</c:v>
                </c:pt>
                <c:pt idx="186">
                  <c:v>0.60663635644172997</c:v>
                </c:pt>
                <c:pt idx="187">
                  <c:v>0.60940805884034766</c:v>
                </c:pt>
                <c:pt idx="188">
                  <c:v>0.6121830810908292</c:v>
                </c:pt>
                <c:pt idx="189">
                  <c:v>0.61496142947227717</c:v>
                </c:pt>
                <c:pt idx="190">
                  <c:v>0.61774311027847018</c:v>
                </c:pt>
                <c:pt idx="191">
                  <c:v>0.62052812981791006</c:v>
                </c:pt>
                <c:pt idx="192">
                  <c:v>0.62331649441386527</c:v>
                </c:pt>
                <c:pt idx="193">
                  <c:v>0.62610821040441822</c:v>
                </c:pt>
                <c:pt idx="194">
                  <c:v>0.6289032841425104</c:v>
                </c:pt>
                <c:pt idx="195">
                  <c:v>0.63170172199598873</c:v>
                </c:pt>
                <c:pt idx="196">
                  <c:v>0.63450353034765183</c:v>
                </c:pt>
                <c:pt idx="197">
                  <c:v>0.63730871559529645</c:v>
                </c:pt>
                <c:pt idx="198">
                  <c:v>0.64011728415176339</c:v>
                </c:pt>
                <c:pt idx="199">
                  <c:v>0.64292924244498584</c:v>
                </c:pt>
                <c:pt idx="200">
                  <c:v>0.64574459691803421</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5.8560117109338677E-3</c:v>
                </c:pt>
                <c:pt idx="1">
                  <c:v>6.0772868738821753E-3</c:v>
                </c:pt>
                <c:pt idx="2">
                  <c:v>6.3070784694412366E-3</c:v>
                </c:pt>
                <c:pt idx="3">
                  <c:v>6.5453866819821507E-3</c:v>
                </c:pt>
                <c:pt idx="4">
                  <c:v>6.7922117825953811E-3</c:v>
                </c:pt>
                <c:pt idx="5">
                  <c:v>7.0475541290792995E-3</c:v>
                </c:pt>
                <c:pt idx="6">
                  <c:v>7.3114141659309231E-3</c:v>
                </c:pt>
                <c:pt idx="7">
                  <c:v>7.5837924243388798E-3</c:v>
                </c:pt>
                <c:pt idx="8">
                  <c:v>7.8646895221785428E-3</c:v>
                </c:pt>
                <c:pt idx="9">
                  <c:v>8.1541061640094323E-3</c:v>
                </c:pt>
                <c:pt idx="10">
                  <c:v>8.452043141074771E-3</c:v>
                </c:pt>
                <c:pt idx="11">
                  <c:v>8.7585013313032627E-3</c:v>
                </c:pt>
                <c:pt idx="12">
                  <c:v>9.0734816993131105E-3</c:v>
                </c:pt>
                <c:pt idx="13">
                  <c:v>9.3969852964181817E-3</c:v>
                </c:pt>
                <c:pt idx="14">
                  <c:v>9.7290132606364255E-3</c:v>
                </c:pt>
                <c:pt idx="15">
                  <c:v>1.006956681670048E-2</c:v>
                </c:pt>
                <c:pt idx="16">
                  <c:v>1.0418647276070499E-2</c:v>
                </c:pt>
                <c:pt idx="17">
                  <c:v>1.0776256036949143E-2</c:v>
                </c:pt>
                <c:pt idx="18">
                  <c:v>1.1142394584298835E-2</c:v>
                </c:pt>
                <c:pt idx="19">
                  <c:v>1.1517064489861189E-2</c:v>
                </c:pt>
                <c:pt idx="20">
                  <c:v>1.1900267412178636E-2</c:v>
                </c:pt>
                <c:pt idx="21">
                  <c:v>1.2292005096618309E-2</c:v>
                </c:pt>
                <c:pt idx="22">
                  <c:v>1.2692279375398068E-2</c:v>
                </c:pt>
                <c:pt idx="23">
                  <c:v>1.3101092167614785E-2</c:v>
                </c:pt>
                <c:pt idx="24">
                  <c:v>1.3610725796334155E-2</c:v>
                </c:pt>
                <c:pt idx="25">
                  <c:v>1.425199794239583E-2</c:v>
                </c:pt>
                <c:pt idx="26">
                  <c:v>1.4901833723514101E-2</c:v>
                </c:pt>
                <c:pt idx="27">
                  <c:v>1.5560236505538377E-2</c:v>
                </c:pt>
                <c:pt idx="28">
                  <c:v>1.6227209741587457E-2</c:v>
                </c:pt>
                <c:pt idx="29">
                  <c:v>1.6902756972109741E-2</c:v>
                </c:pt>
                <c:pt idx="30">
                  <c:v>1.7586881824945676E-2</c:v>
                </c:pt>
                <c:pt idx="31">
                  <c:v>1.8279588015392385E-2</c:v>
                </c:pt>
                <c:pt idx="32">
                  <c:v>1.8980879346270577E-2</c:v>
                </c:pt>
                <c:pt idx="33">
                  <c:v>1.9690759707993662E-2</c:v>
                </c:pt>
                <c:pt idx="34">
                  <c:v>2.0409233078639098E-2</c:v>
                </c:pt>
                <c:pt idx="35">
                  <c:v>2.1136303524021981E-2</c:v>
                </c:pt>
                <c:pt idx="36">
                  <c:v>2.1871975197770913E-2</c:v>
                </c:pt>
                <c:pt idx="37">
                  <c:v>2.2616252341405997E-2</c:v>
                </c:pt>
                <c:pt idx="38">
                  <c:v>2.3369139284419246E-2</c:v>
                </c:pt>
                <c:pt idx="39">
                  <c:v>2.4130640444357077E-2</c:v>
                </c:pt>
                <c:pt idx="40">
                  <c:v>2.4900760326905223E-2</c:v>
                </c:pt>
                <c:pt idx="41">
                  <c:v>2.5679503525975683E-2</c:v>
                </c:pt>
                <c:pt idx="42">
                  <c:v>2.6466874723796212E-2</c:v>
                </c:pt>
                <c:pt idx="43">
                  <c:v>2.726287869100177E-2</c:v>
                </c:pt>
                <c:pt idx="44">
                  <c:v>2.8067520286728511E-2</c:v>
                </c:pt>
                <c:pt idx="45">
                  <c:v>2.8880804458709865E-2</c:v>
                </c:pt>
                <c:pt idx="46">
                  <c:v>2.9702736243374939E-2</c:v>
                </c:pt>
                <c:pt idx="47">
                  <c:v>3.0533320765949223E-2</c:v>
                </c:pt>
                <c:pt idx="48">
                  <c:v>3.1372563240557601E-2</c:v>
                </c:pt>
                <c:pt idx="49">
                  <c:v>3.2220468970329555E-2</c:v>
                </c:pt>
                <c:pt idx="50">
                  <c:v>3.3077043347506746E-2</c:v>
                </c:pt>
                <c:pt idx="51">
                  <c:v>3.3942291853552804E-2</c:v>
                </c:pt>
                <c:pt idx="52">
                  <c:v>3.4816220059265601E-2</c:v>
                </c:pt>
                <c:pt idx="53">
                  <c:v>3.5698833624891582E-2</c:v>
                </c:pt>
                <c:pt idx="54">
                  <c:v>3.6590138300242568E-2</c:v>
                </c:pt>
                <c:pt idx="55">
                  <c:v>3.7490139924814828E-2</c:v>
                </c:pt>
                <c:pt idx="56">
                  <c:v>3.8398844427910535E-2</c:v>
                </c:pt>
                <c:pt idx="57">
                  <c:v>3.9316257828761358E-2</c:v>
                </c:pt>
                <c:pt idx="58">
                  <c:v>4.0242386236654652E-2</c:v>
                </c:pt>
                <c:pt idx="59">
                  <c:v>4.1177235851061762E-2</c:v>
                </c:pt>
                <c:pt idx="60">
                  <c:v>4.2120812961768721E-2</c:v>
                </c:pt>
                <c:pt idx="61">
                  <c:v>4.3073123949009473E-2</c:v>
                </c:pt>
                <c:pt idx="62">
                  <c:v>4.4034175283601082E-2</c:v>
                </c:pt>
                <c:pt idx="63">
                  <c:v>4.5003973527081721E-2</c:v>
                </c:pt>
                <c:pt idx="64">
                  <c:v>4.5982525331850689E-2</c:v>
                </c:pt>
                <c:pt idx="65">
                  <c:v>4.6969837441310981E-2</c:v>
                </c:pt>
                <c:pt idx="66">
                  <c:v>4.7965916690014126E-2</c:v>
                </c:pt>
                <c:pt idx="67">
                  <c:v>4.8970770003807597E-2</c:v>
                </c:pt>
                <c:pt idx="68">
                  <c:v>4.9984404399984299E-2</c:v>
                </c:pt>
                <c:pt idx="69">
                  <c:v>5.1006826987434778E-2</c:v>
                </c:pt>
                <c:pt idx="70">
                  <c:v>5.2038044966801561E-2</c:v>
                </c:pt>
                <c:pt idx="71">
                  <c:v>5.3078065630636183E-2</c:v>
                </c:pt>
                <c:pt idx="72">
                  <c:v>5.4126896363558261E-2</c:v>
                </c:pt>
                <c:pt idx="73">
                  <c:v>5.5184544642417371E-2</c:v>
                </c:pt>
                <c:pt idx="74">
                  <c:v>5.6251018036457157E-2</c:v>
                </c:pt>
                <c:pt idx="75">
                  <c:v>5.732632420748187E-2</c:v>
                </c:pt>
                <c:pt idx="76">
                  <c:v>5.8410470910025374E-2</c:v>
                </c:pt>
                <c:pt idx="77">
                  <c:v>5.9503465991522668E-2</c:v>
                </c:pt>
                <c:pt idx="78">
                  <c:v>6.0605317392483801E-2</c:v>
                </c:pt>
                <c:pt idx="79">
                  <c:v>6.1716033146670263E-2</c:v>
                </c:pt>
                <c:pt idx="80">
                  <c:v>6.283562138127384E-2</c:v>
                </c:pt>
                <c:pt idx="81">
                  <c:v>6.3964090317097946E-2</c:v>
                </c:pt>
                <c:pt idx="82">
                  <c:v>6.5101448268741577E-2</c:v>
                </c:pt>
                <c:pt idx="83">
                  <c:v>6.6247703644785591E-2</c:v>
                </c:pt>
                <c:pt idx="84">
                  <c:v>6.740286494798152E-2</c:v>
                </c:pt>
                <c:pt idx="85">
                  <c:v>6.8566940775442925E-2</c:v>
                </c:pt>
                <c:pt idx="86">
                  <c:v>6.9739939818839441E-2</c:v>
                </c:pt>
                <c:pt idx="87">
                  <c:v>7.0921870864593034E-2</c:v>
                </c:pt>
                <c:pt idx="88">
                  <c:v>7.2112742794077089E-2</c:v>
                </c:pt>
                <c:pt idx="89">
                  <c:v>7.3312564583817824E-2</c:v>
                </c:pt>
                <c:pt idx="90">
                  <c:v>7.4521345305698428E-2</c:v>
                </c:pt>
                <c:pt idx="91">
                  <c:v>7.5739094127165688E-2</c:v>
                </c:pt>
                <c:pt idx="92">
                  <c:v>7.6965820311439323E-2</c:v>
                </c:pt>
                <c:pt idx="93">
                  <c:v>7.8201533217723537E-2</c:v>
                </c:pt>
                <c:pt idx="94">
                  <c:v>7.9446242301421777E-2</c:v>
                </c:pt>
                <c:pt idx="95">
                  <c:v>8.0699957114353446E-2</c:v>
                </c:pt>
                <c:pt idx="96">
                  <c:v>8.1962687304973747E-2</c:v>
                </c:pt>
                <c:pt idx="97">
                  <c:v>8.3234442618595875E-2</c:v>
                </c:pt>
                <c:pt idx="98">
                  <c:v>8.4515232897615797E-2</c:v>
                </c:pt>
                <c:pt idx="99">
                  <c:v>8.5805068081740085E-2</c:v>
                </c:pt>
                <c:pt idx="100">
                  <c:v>8.7103958208215898E-2</c:v>
                </c:pt>
                <c:pt idx="101">
                  <c:v>8.8411913412063878E-2</c:v>
                </c:pt>
                <c:pt idx="102">
                  <c:v>8.9728943926313795E-2</c:v>
                </c:pt>
                <c:pt idx="103">
                  <c:v>9.1055060082242789E-2</c:v>
                </c:pt>
                <c:pt idx="104">
                  <c:v>9.2390272309616231E-2</c:v>
                </c:pt>
                <c:pt idx="105">
                  <c:v>9.3734591136931431E-2</c:v>
                </c:pt>
                <c:pt idx="106">
                  <c:v>9.5088027191664093E-2</c:v>
                </c:pt>
                <c:pt idx="107">
                  <c:v>9.6450591200517313E-2</c:v>
                </c:pt>
                <c:pt idx="108">
                  <c:v>9.7822293989673556E-2</c:v>
                </c:pt>
                <c:pt idx="109">
                  <c:v>9.9203146485049146E-2</c:v>
                </c:pt>
                <c:pt idx="110">
                  <c:v>0.10059315971255188</c:v>
                </c:pt>
                <c:pt idx="111">
                  <c:v>0.10199234479834099</c:v>
                </c:pt>
                <c:pt idx="112">
                  <c:v>0.10340071296909019</c:v>
                </c:pt>
                <c:pt idx="113">
                  <c:v>0.1048182755522535</c:v>
                </c:pt>
                <c:pt idx="114">
                  <c:v>0.10624504397633391</c:v>
                </c:pt>
                <c:pt idx="115">
                  <c:v>0.10768102977115453</c:v>
                </c:pt>
                <c:pt idx="116">
                  <c:v>0.10912624456813309</c:v>
                </c:pt>
                <c:pt idx="117">
                  <c:v>0.11058070010055922</c:v>
                </c:pt>
                <c:pt idx="118">
                  <c:v>0.11204440820387403</c:v>
                </c:pt>
                <c:pt idx="119">
                  <c:v>0.11351738081595332</c:v>
                </c:pt>
                <c:pt idx="120">
                  <c:v>0.11499962997739331</c:v>
                </c:pt>
                <c:pt idx="121">
                  <c:v>0.1164911678317993</c:v>
                </c:pt>
                <c:pt idx="122">
                  <c:v>0.11799200662607719</c:v>
                </c:pt>
                <c:pt idx="123">
                  <c:v>0.1195021587107282</c:v>
                </c:pt>
                <c:pt idx="124">
                  <c:v>0.12102163654014632</c:v>
                </c:pt>
                <c:pt idx="125">
                  <c:v>0.12255045267291881</c:v>
                </c:pt>
                <c:pt idx="126">
                  <c:v>0.12408861977212951</c:v>
                </c:pt>
                <c:pt idx="127">
                  <c:v>0.12563615060566538</c:v>
                </c:pt>
                <c:pt idx="128">
                  <c:v>0.12719305804652617</c:v>
                </c:pt>
                <c:pt idx="129">
                  <c:v>0.12875935507313646</c:v>
                </c:pt>
                <c:pt idx="130">
                  <c:v>0.13033505476966165</c:v>
                </c:pt>
                <c:pt idx="131">
                  <c:v>0.13192017032632608</c:v>
                </c:pt>
                <c:pt idx="132">
                  <c:v>0.133514715039735</c:v>
                </c:pt>
                <c:pt idx="133">
                  <c:v>0.13511870231319931</c:v>
                </c:pt>
                <c:pt idx="134">
                  <c:v>0.13673214565706318</c:v>
                </c:pt>
                <c:pt idx="135">
                  <c:v>0.13835505868903505</c:v>
                </c:pt>
                <c:pt idx="136">
                  <c:v>0.13998745513452182</c:v>
                </c:pt>
                <c:pt idx="137">
                  <c:v>0.14162934882696601</c:v>
                </c:pt>
                <c:pt idx="138">
                  <c:v>0.14328075370818613</c:v>
                </c:pt>
                <c:pt idx="139">
                  <c:v>0.14494168382872039</c:v>
                </c:pt>
                <c:pt idx="140">
                  <c:v>0.14661215334817315</c:v>
                </c:pt>
                <c:pt idx="141">
                  <c:v>0.14829217653556534</c:v>
                </c:pt>
                <c:pt idx="142">
                  <c:v>0.14998176776968727</c:v>
                </c:pt>
                <c:pt idx="143">
                  <c:v>0.15168094153945527</c:v>
                </c:pt>
                <c:pt idx="144">
                  <c:v>0.15338971244427166</c:v>
                </c:pt>
                <c:pt idx="145">
                  <c:v>0.15510809519438723</c:v>
                </c:pt>
                <c:pt idx="146">
                  <c:v>0.15683610461126812</c:v>
                </c:pt>
                <c:pt idx="147">
                  <c:v>0.15857375562796502</c:v>
                </c:pt>
                <c:pt idx="148">
                  <c:v>0.16032106328948648</c:v>
                </c:pt>
                <c:pt idx="149">
                  <c:v>0.16207804275317489</c:v>
                </c:pt>
                <c:pt idx="150">
                  <c:v>0.16384470928908665</c:v>
                </c:pt>
                <c:pt idx="151">
                  <c:v>0.16562107828037473</c:v>
                </c:pt>
                <c:pt idx="152">
                  <c:v>0.16740716522367563</c:v>
                </c:pt>
                <c:pt idx="153">
                  <c:v>0.16920298572949916</c:v>
                </c:pt>
                <c:pt idx="154">
                  <c:v>0.17100855552262176</c:v>
                </c:pt>
                <c:pt idx="155">
                  <c:v>0.17282389044248347</c:v>
                </c:pt>
                <c:pt idx="156">
                  <c:v>0.17464900644358808</c:v>
                </c:pt>
                <c:pt idx="157">
                  <c:v>0.17648391959590762</c:v>
                </c:pt>
                <c:pt idx="158">
                  <c:v>0.17832864608528876</c:v>
                </c:pt>
                <c:pt idx="159">
                  <c:v>0.18018320221386458</c:v>
                </c:pt>
                <c:pt idx="160">
                  <c:v>0.18204760440046883</c:v>
                </c:pt>
                <c:pt idx="161">
                  <c:v>0.18392186918105385</c:v>
                </c:pt>
                <c:pt idx="162">
                  <c:v>0.18580601320911252</c:v>
                </c:pt>
                <c:pt idx="163">
                  <c:v>0.18770005325610359</c:v>
                </c:pt>
                <c:pt idx="164">
                  <c:v>0.18960400621188064</c:v>
                </c:pt>
                <c:pt idx="165">
                  <c:v>0.19151788908512471</c:v>
                </c:pt>
                <c:pt idx="166">
                  <c:v>0.19344171900378085</c:v>
                </c:pt>
                <c:pt idx="167">
                  <c:v>0.19537551321549793</c:v>
                </c:pt>
                <c:pt idx="168">
                  <c:v>0.19731928908807292</c:v>
                </c:pt>
                <c:pt idx="169">
                  <c:v>0.19927306410989812</c:v>
                </c:pt>
                <c:pt idx="170">
                  <c:v>0.20123685589041268</c:v>
                </c:pt>
                <c:pt idx="171">
                  <c:v>0.2032106821605581</c:v>
                </c:pt>
                <c:pt idx="172">
                  <c:v>0.20519456077323661</c:v>
                </c:pt>
                <c:pt idx="173">
                  <c:v>0.20718850970377484</c:v>
                </c:pt>
                <c:pt idx="174">
                  <c:v>0.20919254705039017</c:v>
                </c:pt>
                <c:pt idx="175">
                  <c:v>0.21120669103466139</c:v>
                </c:pt>
                <c:pt idx="176">
                  <c:v>0.21323096000200356</c:v>
                </c:pt>
                <c:pt idx="177">
                  <c:v>0.21526537242214638</c:v>
                </c:pt>
                <c:pt idx="178">
                  <c:v>0.21730994688961686</c:v>
                </c:pt>
                <c:pt idx="179">
                  <c:v>0.21936470212422601</c:v>
                </c:pt>
                <c:pt idx="180">
                  <c:v>0.22142965697155906</c:v>
                </c:pt>
                <c:pt idx="181">
                  <c:v>0.22350483040347022</c:v>
                </c:pt>
                <c:pt idx="182">
                  <c:v>0.22559024151858184</c:v>
                </c:pt>
                <c:pt idx="183">
                  <c:v>0.22768590954278661</c:v>
                </c:pt>
                <c:pt idx="184">
                  <c:v>0.2297918538297547</c:v>
                </c:pt>
                <c:pt idx="185">
                  <c:v>0.2319080938614452</c:v>
                </c:pt>
                <c:pt idx="186">
                  <c:v>0.23403464924862108</c:v>
                </c:pt>
                <c:pt idx="187">
                  <c:v>0.23617153973136867</c:v>
                </c:pt>
                <c:pt idx="188">
                  <c:v>0.23831878517962155</c:v>
                </c:pt>
                <c:pt idx="189">
                  <c:v>0.24047640559368871</c:v>
                </c:pt>
                <c:pt idx="190">
                  <c:v>0.24264442110478651</c:v>
                </c:pt>
                <c:pt idx="191">
                  <c:v>0.24482285197557549</c:v>
                </c:pt>
                <c:pt idx="192">
                  <c:v>0.24701171860070131</c:v>
                </c:pt>
                <c:pt idx="193">
                  <c:v>0.2492110415073403</c:v>
                </c:pt>
                <c:pt idx="194">
                  <c:v>0.25142084135574871</c:v>
                </c:pt>
                <c:pt idx="195">
                  <c:v>0.25364113893981743</c:v>
                </c:pt>
                <c:pt idx="196">
                  <c:v>0.25587195518763056</c:v>
                </c:pt>
                <c:pt idx="197">
                  <c:v>0.25811331116202813</c:v>
                </c:pt>
                <c:pt idx="198">
                  <c:v>0.2603652280611744</c:v>
                </c:pt>
                <c:pt idx="199">
                  <c:v>0.26262772721912969</c:v>
                </c:pt>
                <c:pt idx="200">
                  <c:v>0.2649008301064274</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0.2033106671216357</c:v>
                </c:pt>
                <c:pt idx="1">
                  <c:v>0.20332968970688026</c:v>
                </c:pt>
                <c:pt idx="2">
                  <c:v>0.20338473189985995</c:v>
                </c:pt>
                <c:pt idx="3">
                  <c:v>0.20347579465197391</c:v>
                </c:pt>
                <c:pt idx="4">
                  <c:v>0.20360287953726086</c:v>
                </c:pt>
                <c:pt idx="5">
                  <c:v>0.20376598875246715</c:v>
                </c:pt>
                <c:pt idx="6">
                  <c:v>0.20396512511714163</c:v>
                </c:pt>
                <c:pt idx="7">
                  <c:v>0.20420029207375756</c:v>
                </c:pt>
                <c:pt idx="8">
                  <c:v>0.20447149368786136</c:v>
                </c:pt>
                <c:pt idx="9">
                  <c:v>0.20477873464824833</c:v>
                </c:pt>
                <c:pt idx="10">
                  <c:v>0.20512202026716542</c:v>
                </c:pt>
                <c:pt idx="11">
                  <c:v>0.20550135648054071</c:v>
                </c:pt>
                <c:pt idx="12">
                  <c:v>0.20591674984824032</c:v>
                </c:pt>
                <c:pt idx="13">
                  <c:v>0.20636820755435178</c:v>
                </c:pt>
                <c:pt idx="14">
                  <c:v>0.20685573740749497</c:v>
                </c:pt>
                <c:pt idx="15">
                  <c:v>0.20737934784115969</c:v>
                </c:pt>
                <c:pt idx="16">
                  <c:v>0.20793904791407072</c:v>
                </c:pt>
                <c:pt idx="17">
                  <c:v>0.20853484731057953</c:v>
                </c:pt>
                <c:pt idx="18">
                  <c:v>0.20916675634108362</c:v>
                </c:pt>
                <c:pt idx="19">
                  <c:v>0.2098347859424726</c:v>
                </c:pt>
                <c:pt idx="20">
                  <c:v>0.2105389476786019</c:v>
                </c:pt>
                <c:pt idx="21">
                  <c:v>0.21127925374079345</c:v>
                </c:pt>
                <c:pt idx="22">
                  <c:v>0.21205571694836373</c:v>
                </c:pt>
                <c:pt idx="23">
                  <c:v>0.2128683507491792</c:v>
                </c:pt>
                <c:pt idx="24">
                  <c:v>0.21371716922023912</c:v>
                </c:pt>
                <c:pt idx="25">
                  <c:v>0.21460218706828571</c:v>
                </c:pt>
                <c:pt idx="26">
                  <c:v>0.21552341963044194</c:v>
                </c:pt>
                <c:pt idx="27">
                  <c:v>0.21648088287487671</c:v>
                </c:pt>
                <c:pt idx="28">
                  <c:v>0.21747459340149769</c:v>
                </c:pt>
                <c:pt idx="29">
                  <c:v>0.21850456844267185</c:v>
                </c:pt>
                <c:pt idx="30">
                  <c:v>0.21957082586397353</c:v>
                </c:pt>
                <c:pt idx="31">
                  <c:v>0.22067338416496046</c:v>
                </c:pt>
                <c:pt idx="32">
                  <c:v>0.22181226247997751</c:v>
                </c:pt>
                <c:pt idx="33">
                  <c:v>0.22298748057898832</c:v>
                </c:pt>
                <c:pt idx="34">
                  <c:v>0.22419905886843491</c:v>
                </c:pt>
                <c:pt idx="35">
                  <c:v>0.22544701839212533</c:v>
                </c:pt>
                <c:pt idx="36">
                  <c:v>0.22673138083214955</c:v>
                </c:pt>
                <c:pt idx="37">
                  <c:v>0.22805216850982302</c:v>
                </c:pt>
                <c:pt idx="38">
                  <c:v>0.22940940438665922</c:v>
                </c:pt>
                <c:pt idx="39">
                  <c:v>0.23080311206536994</c:v>
                </c:pt>
                <c:pt idx="40">
                  <c:v>0.23223331579089435</c:v>
                </c:pt>
                <c:pt idx="41">
                  <c:v>0.23370004045145615</c:v>
                </c:pt>
                <c:pt idx="42">
                  <c:v>0.23520331157964991</c:v>
                </c:pt>
                <c:pt idx="43">
                  <c:v>0.2367431553535555</c:v>
                </c:pt>
                <c:pt idx="44">
                  <c:v>0.2383195985978816</c:v>
                </c:pt>
                <c:pt idx="45">
                  <c:v>0.23993266878513794</c:v>
                </c:pt>
                <c:pt idx="46">
                  <c:v>0.24158239403683665</c:v>
                </c:pt>
                <c:pt idx="47">
                  <c:v>0.24326880312472238</c:v>
                </c:pt>
                <c:pt idx="48">
                  <c:v>0.24499192547203197</c:v>
                </c:pt>
                <c:pt idx="49">
                  <c:v>0.24675179115478296</c:v>
                </c:pt>
                <c:pt idx="50">
                  <c:v>0.2485484309030917</c:v>
                </c:pt>
                <c:pt idx="51">
                  <c:v>0.25038187610252088</c:v>
                </c:pt>
                <c:pt idx="52">
                  <c:v>0.25225215879545682</c:v>
                </c:pt>
                <c:pt idx="53">
                  <c:v>0.25415931168251582</c:v>
                </c:pt>
                <c:pt idx="54">
                  <c:v>0.25610336812398138</c:v>
                </c:pt>
                <c:pt idx="55">
                  <c:v>0.25808436214127012</c:v>
                </c:pt>
                <c:pt idx="56">
                  <c:v>0.26010232841842895</c:v>
                </c:pt>
                <c:pt idx="57">
                  <c:v>0.26215730230366135</c:v>
                </c:pt>
                <c:pt idx="58">
                  <c:v>0.26424931981088479</c:v>
                </c:pt>
                <c:pt idx="59">
                  <c:v>0.26637841762131798</c:v>
                </c:pt>
                <c:pt idx="60">
                  <c:v>0.26854463308509896</c:v>
                </c:pt>
                <c:pt idx="61">
                  <c:v>0.27074800422293405</c:v>
                </c:pt>
                <c:pt idx="62">
                  <c:v>0.27298856972777691</c:v>
                </c:pt>
                <c:pt idx="63">
                  <c:v>0.27526636896653983</c:v>
                </c:pt>
                <c:pt idx="64">
                  <c:v>0.27758144198183471</c:v>
                </c:pt>
                <c:pt idx="65">
                  <c:v>0.27993382949374623</c:v>
                </c:pt>
                <c:pt idx="66">
                  <c:v>0.28232357290163623</c:v>
                </c:pt>
                <c:pt idx="67">
                  <c:v>0.28475071428597931</c:v>
                </c:pt>
                <c:pt idx="68">
                  <c:v>0.28721529641023086</c:v>
                </c:pt>
                <c:pt idx="69">
                  <c:v>0.28971736272272591</c:v>
                </c:pt>
                <c:pt idx="70">
                  <c:v>0.29225695735861096</c:v>
                </c:pt>
                <c:pt idx="71">
                  <c:v>0.29483412514180773</c:v>
                </c:pt>
                <c:pt idx="72">
                  <c:v>0.29744891158700859</c:v>
                </c:pt>
                <c:pt idx="73">
                  <c:v>0.30010136290170564</c:v>
                </c:pt>
                <c:pt idx="74">
                  <c:v>0.3027915259882516</c:v>
                </c:pt>
                <c:pt idx="75">
                  <c:v>0.30551944844595391</c:v>
                </c:pt>
                <c:pt idx="76">
                  <c:v>0.30828517857320176</c:v>
                </c:pt>
                <c:pt idx="77">
                  <c:v>0.31108876536962649</c:v>
                </c:pt>
                <c:pt idx="78">
                  <c:v>0.3139302585382952</c:v>
                </c:pt>
                <c:pt idx="79">
                  <c:v>0.3168097084879381</c:v>
                </c:pt>
                <c:pt idx="80">
                  <c:v>0.31972716633520937</c:v>
                </c:pt>
                <c:pt idx="81">
                  <c:v>0.32268268390698218</c:v>
                </c:pt>
                <c:pt idx="82">
                  <c:v>0.32567631374267825</c:v>
                </c:pt>
                <c:pt idx="83">
                  <c:v>0.32870810909663084</c:v>
                </c:pt>
                <c:pt idx="84">
                  <c:v>0.33177812394048284</c:v>
                </c:pt>
                <c:pt idx="85">
                  <c:v>0.33488641296562011</c:v>
                </c:pt>
                <c:pt idx="86">
                  <c:v>0.3380330315856388</c:v>
                </c:pt>
                <c:pt idx="87">
                  <c:v>0.3412180359388482</c:v>
                </c:pt>
                <c:pt idx="88">
                  <c:v>0.34444148289080978</c:v>
                </c:pt>
                <c:pt idx="89">
                  <c:v>0.34770343003691018</c:v>
                </c:pt>
                <c:pt idx="90">
                  <c:v>0.35100393570497201</c:v>
                </c:pt>
                <c:pt idx="91">
                  <c:v>0.35434305895789875</c:v>
                </c:pt>
                <c:pt idx="92">
                  <c:v>0.35772085959635747</c:v>
                </c:pt>
                <c:pt idx="93">
                  <c:v>0.36113739816149726</c:v>
                </c:pt>
                <c:pt idx="94">
                  <c:v>0.3645927359377048</c:v>
                </c:pt>
                <c:pt idx="95">
                  <c:v>0.36808693495539624</c:v>
                </c:pt>
                <c:pt idx="96">
                  <c:v>0.37162005799384712</c:v>
                </c:pt>
                <c:pt idx="97">
                  <c:v>0.3751921685840594</c:v>
                </c:pt>
                <c:pt idx="98">
                  <c:v>0.37880333101166608</c:v>
                </c:pt>
                <c:pt idx="99">
                  <c:v>0.38245361031987402</c:v>
                </c:pt>
                <c:pt idx="100">
                  <c:v>0.38614307231244493</c:v>
                </c:pt>
                <c:pt idx="101">
                  <c:v>0.38987178355671431</c:v>
                </c:pt>
                <c:pt idx="102">
                  <c:v>0.39363981138665038</c:v>
                </c:pt>
                <c:pt idx="103">
                  <c:v>0.39744722390595072</c:v>
                </c:pt>
                <c:pt idx="104">
                  <c:v>0.40129408999117888</c:v>
                </c:pt>
                <c:pt idx="105">
                  <c:v>0.40518047929494028</c:v>
                </c:pt>
                <c:pt idx="106">
                  <c:v>0.4091064622490983</c:v>
                </c:pt>
                <c:pt idx="107">
                  <c:v>0.41307211006803013</c:v>
                </c:pt>
                <c:pt idx="108">
                  <c:v>0.41707749475192291</c:v>
                </c:pt>
                <c:pt idx="109">
                  <c:v>0.42112268909011108</c:v>
                </c:pt>
                <c:pt idx="110">
                  <c:v>0.42520776666445448</c:v>
                </c:pt>
                <c:pt idx="111">
                  <c:v>0.42933280185275735</c:v>
                </c:pt>
                <c:pt idx="112">
                  <c:v>0.43349786983222965</c:v>
                </c:pt>
                <c:pt idx="113">
                  <c:v>0.43770304658298936</c:v>
                </c:pt>
                <c:pt idx="114">
                  <c:v>0.44194840889160847</c:v>
                </c:pt>
                <c:pt idx="115">
                  <c:v>0.44623403435469911</c:v>
                </c:pt>
                <c:pt idx="116">
                  <c:v>0.45056000138254532</c:v>
                </c:pt>
                <c:pt idx="117">
                  <c:v>0.45492638920277589</c:v>
                </c:pt>
                <c:pt idx="118">
                  <c:v>0.45933327786408151</c:v>
                </c:pt>
                <c:pt idx="119">
                  <c:v>0.46378074823997562</c:v>
                </c:pt>
                <c:pt idx="120">
                  <c:v>0.46826888203259981</c:v>
                </c:pt>
                <c:pt idx="121">
                  <c:v>0.47279776177657296</c:v>
                </c:pt>
                <c:pt idx="122">
                  <c:v>0.47736747084288589</c:v>
                </c:pt>
                <c:pt idx="123">
                  <c:v>0.48197809344284087</c:v>
                </c:pt>
                <c:pt idx="124">
                  <c:v>0.48662971463203675</c:v>
                </c:pt>
                <c:pt idx="125">
                  <c:v>0.49132242031440065</c:v>
                </c:pt>
                <c:pt idx="126">
                  <c:v>0.49605629724626432</c:v>
                </c:pt>
                <c:pt idx="127">
                  <c:v>0.50083143304048883</c:v>
                </c:pt>
                <c:pt idx="128">
                  <c:v>0.50564791617063598</c:v>
                </c:pt>
                <c:pt idx="129">
                  <c:v>0.51050583597518617</c:v>
                </c:pt>
                <c:pt idx="130">
                  <c:v>0.51540528266180485</c:v>
                </c:pt>
                <c:pt idx="131">
                  <c:v>0.52034634731165708</c:v>
                </c:pt>
                <c:pt idx="132">
                  <c:v>0.52532912188377101</c:v>
                </c:pt>
                <c:pt idx="133">
                  <c:v>0.5303536992194493</c:v>
                </c:pt>
                <c:pt idx="134">
                  <c:v>0.53542017304673117</c:v>
                </c:pt>
                <c:pt idx="135">
                  <c:v>0.5405286379849028</c:v>
                </c:pt>
                <c:pt idx="136">
                  <c:v>0.54567918954906014</c:v>
                </c:pt>
                <c:pt idx="137">
                  <c:v>0.55087192415471975</c:v>
                </c:pt>
                <c:pt idx="138">
                  <c:v>0.55610693912248321</c:v>
                </c:pt>
                <c:pt idx="139">
                  <c:v>0.56138433268275079</c:v>
                </c:pt>
                <c:pt idx="140">
                  <c:v>0.56670420398048882</c:v>
                </c:pt>
                <c:pt idx="141">
                  <c:v>0.57206665308004867</c:v>
                </c:pt>
                <c:pt idx="142">
                  <c:v>0.57747178097003782</c:v>
                </c:pt>
                <c:pt idx="143">
                  <c:v>0.58291968956824669</c:v>
                </c:pt>
                <c:pt idx="144">
                  <c:v>0.58841048172662624</c:v>
                </c:pt>
                <c:pt idx="145">
                  <c:v>0.59394426123632127</c:v>
                </c:pt>
                <c:pt idx="146">
                  <c:v>0.59952113283275998</c:v>
                </c:pt>
                <c:pt idx="147">
                  <c:v>0.60514120220079448</c:v>
                </c:pt>
                <c:pt idx="148">
                  <c:v>0.61080457597990168</c:v>
                </c:pt>
                <c:pt idx="149">
                  <c:v>0.61651136176943711</c:v>
                </c:pt>
                <c:pt idx="150">
                  <c:v>0.62226166813394745</c:v>
                </c:pt>
                <c:pt idx="151">
                  <c:v>0.62805560460853793</c:v>
                </c:pt>
                <c:pt idx="152">
                  <c:v>0.63389328170430048</c:v>
                </c:pt>
                <c:pt idx="153">
                  <c:v>0.63977481091379729</c:v>
                </c:pt>
                <c:pt idx="154">
                  <c:v>0.64570030471660456</c:v>
                </c:pt>
                <c:pt idx="155">
                  <c:v>0.65166987658491515</c:v>
                </c:pt>
                <c:pt idx="156">
                  <c:v>0.6576836409892014</c:v>
                </c:pt>
                <c:pt idx="157">
                  <c:v>0.66374171340393795</c:v>
                </c:pt>
                <c:pt idx="158">
                  <c:v>0.66984421031338481</c:v>
                </c:pt>
                <c:pt idx="159">
                  <c:v>0.67599124921743359</c:v>
                </c:pt>
                <c:pt idx="160">
                  <c:v>0.68218294863751416</c:v>
                </c:pt>
                <c:pt idx="161">
                  <c:v>0.6884194281225644</c:v>
                </c:pt>
                <c:pt idx="162">
                  <c:v>0.69470080825506431</c:v>
                </c:pt>
                <c:pt idx="163">
                  <c:v>0.70102721065713181</c:v>
                </c:pt>
                <c:pt idx="164">
                  <c:v>0.70739875799668495</c:v>
                </c:pt>
                <c:pt idx="165">
                  <c:v>0.71381557399366691</c:v>
                </c:pt>
                <c:pt idx="166">
                  <c:v>0.72027778342633941</c:v>
                </c:pt>
                <c:pt idx="167">
                  <c:v>0.72678551213764009</c:v>
                </c:pt>
                <c:pt idx="168">
                  <c:v>0.73333888704160688</c:v>
                </c:pt>
                <c:pt idx="169">
                  <c:v>0.73993803612987175</c:v>
                </c:pt>
                <c:pt idx="170">
                  <c:v>0.74658308847822052</c:v>
                </c:pt>
                <c:pt idx="171">
                  <c:v>0.75327417425322296</c:v>
                </c:pt>
                <c:pt idx="172">
                  <c:v>0.76001142471893046</c:v>
                </c:pt>
                <c:pt idx="173">
                  <c:v>0.76679497224364601</c:v>
                </c:pt>
                <c:pt idx="174">
                  <c:v>0.77362495030676448</c:v>
                </c:pt>
                <c:pt idx="175">
                  <c:v>0.78050149350568288</c:v>
                </c:pt>
                <c:pt idx="176">
                  <c:v>0.78742473756278453</c:v>
                </c:pt>
                <c:pt idx="177">
                  <c:v>0.79439481933249545</c:v>
                </c:pt>
                <c:pt idx="178">
                  <c:v>0.80141187680841419</c:v>
                </c:pt>
                <c:pt idx="179">
                  <c:v>0.80847604913051696</c:v>
                </c:pt>
                <c:pt idx="180">
                  <c:v>0.81558747659243669</c:v>
                </c:pt>
                <c:pt idx="181">
                  <c:v>0.82274630064881737</c:v>
                </c:pt>
                <c:pt idx="182">
                  <c:v>0.82995266392274902</c:v>
                </c:pt>
                <c:pt idx="183">
                  <c:v>0.83720671021327298</c:v>
                </c:pt>
                <c:pt idx="184">
                  <c:v>0.8445085845029725</c:v>
                </c:pt>
                <c:pt idx="185">
                  <c:v>0.85185843296563801</c:v>
                </c:pt>
                <c:pt idx="186">
                  <c:v>0.85925640297401218</c:v>
                </c:pt>
                <c:pt idx="187">
                  <c:v>0.86670264310761835</c:v>
                </c:pt>
                <c:pt idx="188">
                  <c:v>0.87419730316066713</c:v>
                </c:pt>
                <c:pt idx="189">
                  <c:v>0.88174053415004616</c:v>
                </c:pt>
                <c:pt idx="190">
                  <c:v>0.8893324883233944</c:v>
                </c:pt>
                <c:pt idx="191">
                  <c:v>0.89697331916725709</c:v>
                </c:pt>
                <c:pt idx="192">
                  <c:v>0.90466318141532898</c:v>
                </c:pt>
                <c:pt idx="193">
                  <c:v>0.91240223105678053</c:v>
                </c:pt>
                <c:pt idx="194">
                  <c:v>0.92019062534467122</c:v>
                </c:pt>
                <c:pt idx="195">
                  <c:v>0.92802852280445047</c:v>
                </c:pt>
                <c:pt idx="196">
                  <c:v>0.93591608324254727</c:v>
                </c:pt>
                <c:pt idx="197">
                  <c:v>0.94385346775504764</c:v>
                </c:pt>
                <c:pt idx="198">
                  <c:v>0.95184083873646252</c:v>
                </c:pt>
                <c:pt idx="199">
                  <c:v>0.95987835988858894</c:v>
                </c:pt>
                <c:pt idx="200">
                  <c:v>0.96796619622945879</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0.21104408602790867</c:v>
                </c:pt>
                <c:pt idx="2">
                  <c:v>0.34598081762272853</c:v>
                </c:pt>
                <c:pt idx="3">
                  <c:v>0.43966998589786316</c:v>
                </c:pt>
                <c:pt idx="4">
                  <c:v>0.50850195102646656</c:v>
                </c:pt>
                <c:pt idx="5">
                  <c:v>0.56119882342625849</c:v>
                </c:pt>
                <c:pt idx="6">
                  <c:v>0.60282936881228411</c:v>
                </c:pt>
                <c:pt idx="7">
                  <c:v>0.63654049592448458</c:v>
                </c:pt>
                <c:pt idx="8">
                  <c:v>0.66438924888125961</c:v>
                </c:pt>
                <c:pt idx="9">
                  <c:v>0.6877770256242266</c:v>
                </c:pt>
                <c:pt idx="10">
                  <c:v>0.70769151864460134</c:v>
                </c:pt>
                <c:pt idx="11">
                  <c:v>0.72484888446859685</c:v>
                </c:pt>
                <c:pt idx="12">
                  <c:v>0.73978105578804354</c:v>
                </c:pt>
                <c:pt idx="13">
                  <c:v>0.75289139912497105</c:v>
                </c:pt>
                <c:pt idx="14">
                  <c:v>0.76449134393921403</c:v>
                </c:pt>
                <c:pt idx="15">
                  <c:v>0.77482516387210743</c:v>
                </c:pt>
                <c:pt idx="16">
                  <c:v>0.78408715238733573</c:v>
                </c:pt>
                <c:pt idx="17">
                  <c:v>0.79243378355959881</c:v>
                </c:pt>
                <c:pt idx="18">
                  <c:v>0.79999248698601022</c:v>
                </c:pt>
                <c:pt idx="19">
                  <c:v>0.80686808788130537</c:v>
                </c:pt>
                <c:pt idx="20">
                  <c:v>0.81314760636546279</c:v>
                </c:pt>
                <c:pt idx="21">
                  <c:v>0.81890388379630741</c:v>
                </c:pt>
                <c:pt idx="22">
                  <c:v>0.8241983575080668</c:v>
                </c:pt>
                <c:pt idx="23">
                  <c:v>0.82908320848392059</c:v>
                </c:pt>
                <c:pt idx="24">
                  <c:v>0.83390507383213752</c:v>
                </c:pt>
                <c:pt idx="25">
                  <c:v>0.83877339244492477</c:v>
                </c:pt>
                <c:pt idx="26">
                  <c:v>0.84330936516581134</c:v>
                </c:pt>
                <c:pt idx="27">
                  <c:v>0.84754494900769262</c:v>
                </c:pt>
                <c:pt idx="28">
                  <c:v>0.85150813091705035</c:v>
                </c:pt>
                <c:pt idx="29">
                  <c:v>0.85522352569201154</c:v>
                </c:pt>
                <c:pt idx="30">
                  <c:v>0.85871286899969901</c:v>
                </c:pt>
                <c:pt idx="31">
                  <c:v>0.86199542635435045</c:v>
                </c:pt>
                <c:pt idx="32">
                  <c:v>0.86508833430729415</c:v>
                </c:pt>
                <c:pt idx="33">
                  <c:v>0.86800688660493064</c:v>
                </c:pt>
                <c:pt idx="34">
                  <c:v>0.87076477539935493</c:v>
                </c:pt>
                <c:pt idx="35">
                  <c:v>0.87337429553812207</c:v>
                </c:pt>
                <c:pt idx="36">
                  <c:v>0.87584651836230698</c:v>
                </c:pt>
                <c:pt idx="37">
                  <c:v>0.87819144019360096</c:v>
                </c:pt>
                <c:pt idx="38">
                  <c:v>0.88041810970903978</c:v>
                </c:pt>
                <c:pt idx="39">
                  <c:v>0.8825347376244177</c:v>
                </c:pt>
                <c:pt idx="40">
                  <c:v>0.88454879148824006</c:v>
                </c:pt>
                <c:pt idx="41">
                  <c:v>0.88646707789214996</c:v>
                </c:pt>
                <c:pt idx="42">
                  <c:v>0.88829581400446012</c:v>
                </c:pt>
                <c:pt idx="43">
                  <c:v>0.89004069001026054</c:v>
                </c:pt>
                <c:pt idx="44">
                  <c:v>0.89170692377874838</c:v>
                </c:pt>
                <c:pt idx="45">
                  <c:v>0.89329930886368114</c:v>
                </c:pt>
                <c:pt idx="46">
                  <c:v>0.89482225676661764</c:v>
                </c:pt>
                <c:pt idx="47">
                  <c:v>0.89627983424734314</c:v>
                </c:pt>
                <c:pt idx="48">
                  <c:v>0.89767579634566141</c:v>
                </c:pt>
                <c:pt idx="49">
                  <c:v>0.89901361567885674</c:v>
                </c:pt>
                <c:pt idx="50">
                  <c:v>0.9002965084958382</c:v>
                </c:pt>
                <c:pt idx="51">
                  <c:v>0.90152745789925914</c:v>
                </c:pt>
                <c:pt idx="52">
                  <c:v>0.90270923458836538</c:v>
                </c:pt>
                <c:pt idx="53">
                  <c:v>0.90384441542598215</c:v>
                </c:pt>
                <c:pt idx="54">
                  <c:v>0.90493540009134388</c:v>
                </c:pt>
                <c:pt idx="55">
                  <c:v>0.9059844260451102</c:v>
                </c:pt>
                <c:pt idx="56">
                  <c:v>0.90699358200282465</c:v>
                </c:pt>
                <c:pt idx="57">
                  <c:v>0.9079648200874253</c:v>
                </c:pt>
                <c:pt idx="58">
                  <c:v>0.90889996680946561</c:v>
                </c:pt>
                <c:pt idx="59">
                  <c:v>0.90980073300489239</c:v>
                </c:pt>
                <c:pt idx="60">
                  <c:v>0.91066872284404243</c:v>
                </c:pt>
                <c:pt idx="61">
                  <c:v>0.9115054420115779</c:v>
                </c:pt>
                <c:pt idx="62">
                  <c:v>0.91231230514502193</c:v>
                </c:pt>
                <c:pt idx="63">
                  <c:v>0.91309064260913086</c:v>
                </c:pt>
                <c:pt idx="64">
                  <c:v>0.91384170667426667</c:v>
                </c:pt>
                <c:pt idx="65">
                  <c:v>0.9145666771590657</c:v>
                </c:pt>
                <c:pt idx="66">
                  <c:v>0.91526666659081668</c:v>
                </c:pt>
                <c:pt idx="67">
                  <c:v>0.91594272493096873</c:v>
                </c:pt>
                <c:pt idx="68">
                  <c:v>0.9165958439079297</c:v>
                </c:pt>
                <c:pt idx="69">
                  <c:v>0.91722696099471079</c:v>
                </c:pt>
                <c:pt idx="70">
                  <c:v>0.91783696306492113</c:v>
                </c:pt>
                <c:pt idx="71">
                  <c:v>0.91842668975705577</c:v>
                </c:pt>
                <c:pt idx="72">
                  <c:v>0.91899693657387316</c:v>
                </c:pt>
                <c:pt idx="73">
                  <c:v>0.91954845774088312</c:v>
                </c:pt>
                <c:pt idx="74">
                  <c:v>0.92008196884550786</c:v>
                </c:pt>
                <c:pt idx="75">
                  <c:v>0.92059814927630301</c:v>
                </c:pt>
                <c:pt idx="76">
                  <c:v>0.92109764447968834</c:v>
                </c:pt>
                <c:pt idx="77">
                  <c:v>0.92158106804992024</c:v>
                </c:pt>
                <c:pt idx="78">
                  <c:v>0.92204900366650866</c:v>
                </c:pt>
                <c:pt idx="79">
                  <c:v>0.92250200689191175</c:v>
                </c:pt>
                <c:pt idx="80">
                  <c:v>0.92294060684112522</c:v>
                </c:pt>
                <c:pt idx="81">
                  <c:v>0.92336530773369152</c:v>
                </c:pt>
                <c:pt idx="82">
                  <c:v>0.92377659033767767</c:v>
                </c:pt>
                <c:pt idx="83">
                  <c:v>0.92417491331429324</c:v>
                </c:pt>
                <c:pt idx="84">
                  <c:v>0.92456071447103438</c:v>
                </c:pt>
                <c:pt idx="85">
                  <c:v>0.92493441193053216</c:v>
                </c:pt>
                <c:pt idx="86">
                  <c:v>0.92529640522164947</c:v>
                </c:pt>
                <c:pt idx="87">
                  <c:v>0.92564707629879006</c:v>
                </c:pt>
                <c:pt idx="88">
                  <c:v>0.92598679049487376</c:v>
                </c:pt>
                <c:pt idx="89">
                  <c:v>0.92631589741295828</c:v>
                </c:pt>
                <c:pt idx="90">
                  <c:v>0.92663473176106725</c:v>
                </c:pt>
                <c:pt idx="91">
                  <c:v>0.92694361413440007</c:v>
                </c:pt>
                <c:pt idx="92">
                  <c:v>0.92724285174875321</c:v>
                </c:pt>
                <c:pt idx="93">
                  <c:v>0.92753273912866629</c:v>
                </c:pt>
                <c:pt idx="94">
                  <c:v>0.9278135587535199</c:v>
                </c:pt>
                <c:pt idx="95">
                  <c:v>0.92808558166455191</c:v>
                </c:pt>
                <c:pt idx="96">
                  <c:v>0.92834906803552464</c:v>
                </c:pt>
                <c:pt idx="97">
                  <c:v>0.92860426770955395</c:v>
                </c:pt>
                <c:pt idx="98">
                  <c:v>0.92885142070442162</c:v>
                </c:pt>
                <c:pt idx="99">
                  <c:v>0.92909075768850491</c:v>
                </c:pt>
                <c:pt idx="100">
                  <c:v>0.92932250042930087</c:v>
                </c:pt>
                <c:pt idx="101">
                  <c:v>0.92954686221636607</c:v>
                </c:pt>
                <c:pt idx="102">
                  <c:v>0.92976404826035997</c:v>
                </c:pt>
                <c:pt idx="103">
                  <c:v>0.92997425606975059</c:v>
                </c:pt>
                <c:pt idx="104">
                  <c:v>0.9301776758066308</c:v>
                </c:pt>
                <c:pt idx="105">
                  <c:v>0.93037449062297994</c:v>
                </c:pt>
                <c:pt idx="106">
                  <c:v>0.93056487697861634</c:v>
                </c:pt>
                <c:pt idx="107">
                  <c:v>0.93074900494199186</c:v>
                </c:pt>
                <c:pt idx="108">
                  <c:v>0.9309270384748991</c:v>
                </c:pt>
                <c:pt idx="109">
                  <c:v>0.93109913570208602</c:v>
                </c:pt>
                <c:pt idx="110">
                  <c:v>0.93126544916670362</c:v>
                </c:pt>
                <c:pt idx="111">
                  <c:v>0.93142612607244657</c:v>
                </c:pt>
                <c:pt idx="112">
                  <c:v>0.93158130851318921</c:v>
                </c:pt>
                <c:pt idx="113">
                  <c:v>0.93173113369086358</c:v>
                </c:pt>
                <c:pt idx="114">
                  <c:v>0.9318757341222752</c:v>
                </c:pt>
                <c:pt idx="115">
                  <c:v>0.93201523783550766</c:v>
                </c:pt>
                <c:pt idx="116">
                  <c:v>0.93214976855652076</c:v>
                </c:pt>
                <c:pt idx="117">
                  <c:v>0.9322794458865088</c:v>
                </c:pt>
                <c:pt idx="118">
                  <c:v>0.93240438547055038</c:v>
                </c:pt>
                <c:pt idx="119">
                  <c:v>0.93252469915804115</c:v>
                </c:pt>
                <c:pt idx="120">
                  <c:v>0.93264049515537439</c:v>
                </c:pt>
                <c:pt idx="121">
                  <c:v>0.93275187817130489</c:v>
                </c:pt>
                <c:pt idx="122">
                  <c:v>0.93285894955539661</c:v>
                </c:pt>
                <c:pt idx="123">
                  <c:v>0.93296180742994106</c:v>
                </c:pt>
                <c:pt idx="124">
                  <c:v>0.9330605468156975</c:v>
                </c:pt>
                <c:pt idx="125">
                  <c:v>0.93315525975179336</c:v>
                </c:pt>
                <c:pt idx="126">
                  <c:v>0.93324603541009721</c:v>
                </c:pt>
                <c:pt idx="127">
                  <c:v>0.93333296020435863</c:v>
                </c:pt>
                <c:pt idx="128">
                  <c:v>0.9334161178943936</c:v>
                </c:pt>
                <c:pt idx="129">
                  <c:v>0.933495589685576</c:v>
                </c:pt>
                <c:pt idx="130">
                  <c:v>0.933571454323877</c:v>
                </c:pt>
                <c:pt idx="131">
                  <c:v>0.93364378818668581</c:v>
                </c:pt>
                <c:pt idx="132">
                  <c:v>0.93371266536962938</c:v>
                </c:pt>
                <c:pt idx="133">
                  <c:v>0.93377815776959006</c:v>
                </c:pt>
                <c:pt idx="134">
                  <c:v>0.93384033516412113</c:v>
                </c:pt>
                <c:pt idx="135">
                  <c:v>0.93389926528743439</c:v>
                </c:pt>
                <c:pt idx="136">
                  <c:v>0.93395501390313551</c:v>
                </c:pt>
                <c:pt idx="137">
                  <c:v>0.93400764487386689</c:v>
                </c:pt>
                <c:pt idx="138">
                  <c:v>0.93405722022800941</c:v>
                </c:pt>
                <c:pt idx="139">
                  <c:v>0.93410380022358863</c:v>
                </c:pt>
                <c:pt idx="140">
                  <c:v>0.93414744340951905</c:v>
                </c:pt>
                <c:pt idx="141">
                  <c:v>0.93418820668431712</c:v>
                </c:pt>
                <c:pt idx="142">
                  <c:v>0.93422614535240189</c:v>
                </c:pt>
                <c:pt idx="143">
                  <c:v>0.93426131317809935</c:v>
                </c:pt>
                <c:pt idx="144">
                  <c:v>0.93429376243745876</c:v>
                </c:pt>
                <c:pt idx="145">
                  <c:v>0.93432354396798389</c:v>
                </c:pt>
                <c:pt idx="146">
                  <c:v>0.93435070721637425</c:v>
                </c:pt>
                <c:pt idx="147">
                  <c:v>0.93437530028437188</c:v>
                </c:pt>
                <c:pt idx="148">
                  <c:v>0.93439736997279843</c:v>
                </c:pt>
                <c:pt idx="149">
                  <c:v>0.93441696182386524</c:v>
                </c:pt>
                <c:pt idx="150">
                  <c:v>0.93443412016183591</c:v>
                </c:pt>
                <c:pt idx="151">
                  <c:v>0.93444888813211513</c:v>
                </c:pt>
                <c:pt idx="152">
                  <c:v>0.93446130773883396</c:v>
                </c:pt>
                <c:pt idx="153">
                  <c:v>0.93447141988099891</c:v>
                </c:pt>
                <c:pt idx="154">
                  <c:v>0.93447926438726803</c:v>
                </c:pt>
                <c:pt idx="155">
                  <c:v>0.93448488004941577</c:v>
                </c:pt>
                <c:pt idx="156">
                  <c:v>0.93448830465454003</c:v>
                </c:pt>
                <c:pt idx="157">
                  <c:v>0.93448957501607222</c:v>
                </c:pt>
                <c:pt idx="158">
                  <c:v>0.93448872700363528</c:v>
                </c:pt>
                <c:pt idx="159">
                  <c:v>0.93448579557180422</c:v>
                </c:pt>
                <c:pt idx="160">
                  <c:v>0.93448081478781297</c:v>
                </c:pt>
                <c:pt idx="161">
                  <c:v>0.93447381785825345</c:v>
                </c:pt>
                <c:pt idx="162">
                  <c:v>0.93446483715480944</c:v>
                </c:pt>
                <c:pt idx="163">
                  <c:v>0.93445390423906394</c:v>
                </c:pt>
                <c:pt idx="164">
                  <c:v>0.93444104988642118</c:v>
                </c:pt>
                <c:pt idx="165">
                  <c:v>0.93442630410917804</c:v>
                </c:pt>
                <c:pt idx="166">
                  <c:v>0.93440969617877989</c:v>
                </c:pt>
                <c:pt idx="167">
                  <c:v>0.93439125464729589</c:v>
                </c:pt>
                <c:pt idx="168">
                  <c:v>0.93437100736814227</c:v>
                </c:pt>
                <c:pt idx="169">
                  <c:v>0.93434898151608781</c:v>
                </c:pt>
                <c:pt idx="170">
                  <c:v>0.93432520360656768</c:v>
                </c:pt>
                <c:pt idx="171">
                  <c:v>0.93429969951433378</c:v>
                </c:pt>
                <c:pt idx="172">
                  <c:v>0.93427249449146865</c:v>
                </c:pt>
                <c:pt idx="173">
                  <c:v>0.9342436131847871</c:v>
                </c:pt>
                <c:pt idx="174">
                  <c:v>0.9342130796526511</c:v>
                </c:pt>
                <c:pt idx="175">
                  <c:v>0.93418091738121856</c:v>
                </c:pt>
                <c:pt idx="176">
                  <c:v>0.93414714930015008</c:v>
                </c:pt>
                <c:pt idx="177">
                  <c:v>0.93411179779779352</c:v>
                </c:pt>
                <c:pt idx="178">
                  <c:v>0.93407488473586697</c:v>
                </c:pt>
                <c:pt idx="179">
                  <c:v>0.93403643146365867</c:v>
                </c:pt>
                <c:pt idx="180">
                  <c:v>0.93399645883176219</c:v>
                </c:pt>
                <c:pt idx="181">
                  <c:v>0.93395498720536629</c:v>
                </c:pt>
                <c:pt idx="182">
                  <c:v>0.93391203647711241</c:v>
                </c:pt>
                <c:pt idx="183">
                  <c:v>0.9338676260795401</c:v>
                </c:pt>
                <c:pt idx="184">
                  <c:v>0.93382177499713293</c:v>
                </c:pt>
                <c:pt idx="185">
                  <c:v>0.93377450177798116</c:v>
                </c:pt>
                <c:pt idx="186">
                  <c:v>0.93372582454507314</c:v>
                </c:pt>
                <c:pt idx="187">
                  <c:v>0.93367576100723249</c:v>
                </c:pt>
                <c:pt idx="188">
                  <c:v>0.93362432846971055</c:v>
                </c:pt>
                <c:pt idx="189">
                  <c:v>0.93357154384444818</c:v>
                </c:pt>
                <c:pt idx="190">
                  <c:v>0.93351742366001966</c:v>
                </c:pt>
                <c:pt idx="191">
                  <c:v>0.93346198407126713</c:v>
                </c:pt>
                <c:pt idx="192">
                  <c:v>0.93340524086864052</c:v>
                </c:pt>
                <c:pt idx="193">
                  <c:v>0.93334720948724947</c:v>
                </c:pt>
                <c:pt idx="194">
                  <c:v>0.93328790501564096</c:v>
                </c:pt>
                <c:pt idx="195">
                  <c:v>0.93322734220430981</c:v>
                </c:pt>
                <c:pt idx="196">
                  <c:v>0.93316553547395165</c:v>
                </c:pt>
                <c:pt idx="197">
                  <c:v>0.93310249892346897</c:v>
                </c:pt>
                <c:pt idx="198">
                  <c:v>0.93303824633773702</c:v>
                </c:pt>
                <c:pt idx="199">
                  <c:v>0.93297279119513832</c:v>
                </c:pt>
                <c:pt idx="200">
                  <c:v>0.93290614667487382</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48"/>
</file>

<file path=xl/ctrlProps/ctrlProp5.xml><?xml version="1.0" encoding="utf-8"?>
<formControlPr xmlns="http://schemas.microsoft.com/office/spreadsheetml/2009/9/main" objectType="Spin" dx="16" fmlaLink="$E$67" max="100" min="1" page="10" val="4"/>
</file>

<file path=xl/ctrlProps/ctrlProp6.xml><?xml version="1.0" encoding="utf-8"?>
<formControlPr xmlns="http://schemas.microsoft.com/office/spreadsheetml/2009/9/main" objectType="Spin" dx="16" fmlaLink="$E$68" max="100" min="1" page="10" val="5"/>
</file>

<file path=xl/ctrlProps/ctrlProp7.xml><?xml version="1.0" encoding="utf-8"?>
<formControlPr xmlns="http://schemas.microsoft.com/office/spreadsheetml/2009/9/main" objectType="Spin" dx="16" fmlaLink="$E$69" inc="10" max="1000" min="100" page="10" val="200"/>
</file>

<file path=xl/ctrlProps/ctrlProp8.xml><?xml version="1.0" encoding="utf-8"?>
<formControlPr xmlns="http://schemas.microsoft.com/office/spreadsheetml/2009/9/main" objectType="Spin" dx="16" fmlaLink="$E$70" inc="10" max="1000" min="100" page="10" val="25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jpeg"/><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213"/>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35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60°</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470Ω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93.3%</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92.9%</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0</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60°</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731"/>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3.3nF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47pF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3.32kΩ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470Ω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9.5µH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20mΩ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33pF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59" zoomScale="104" zoomScaleNormal="109" zoomScaleSheetLayoutView="100" workbookViewId="0">
      <selection activeCell="D78" sqref="D78"/>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300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9.5</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20</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1.4523157894736838</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24.205263157894731</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6.5</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174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8.4</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30.256578947368411</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135</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13.420785163968041</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4.7118610126492309</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0.41924745600048763</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68.415599999999984</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2.810222462186124</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44.550315789473679</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2.4814116949833211</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4.4935179419644298</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1178.9255057315286</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48</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0.71213691395678658</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18</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3.32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5.1373493975903619</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v>4.0999999999999996</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v>5</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v>200</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v>250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12.818464451222159</v>
      </c>
      <c r="C74" s="242">
        <f>'Standard Value Calculator'!S27</f>
        <v>12.7</v>
      </c>
      <c r="D74" s="243">
        <v>12</v>
      </c>
      <c r="E74" s="244" t="s">
        <v>116</v>
      </c>
      <c r="F74" s="246">
        <f>Fz1_u/1000</f>
        <v>4.0190642240847563</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3028.3095916029615</v>
      </c>
      <c r="C75" s="205">
        <f>'Standard Value Calculator'!S28</f>
        <v>3300</v>
      </c>
      <c r="D75" s="212">
        <v>3300</v>
      </c>
      <c r="E75" s="245" t="s">
        <v>53</v>
      </c>
      <c r="F75" s="247">
        <f>Fz2_u/1000</f>
        <v>5.7446288855353318</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50.492351873005866</v>
      </c>
      <c r="C76" s="205">
        <f>'Standard Value Calculator'!S29</f>
        <v>47</v>
      </c>
      <c r="D76" s="212">
        <v>47</v>
      </c>
      <c r="E76" s="245" t="s">
        <v>53</v>
      </c>
      <c r="F76" s="423">
        <f>Fp1_u/1000</f>
        <v>225.75169258688851</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461.53846153846149</v>
      </c>
      <c r="C77" s="205">
        <f>'Standard Value Calculator'!S30</f>
        <v>464</v>
      </c>
      <c r="D77" s="212">
        <v>470</v>
      </c>
      <c r="E77" s="245" t="s">
        <v>274</v>
      </c>
      <c r="F77" s="423">
        <f>Fp2_u/1000</f>
        <v>286.20867995769532</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1724.1785521323609</v>
      </c>
      <c r="C78" s="258">
        <f>'Standard Value Calculator'!S31</f>
        <v>1800</v>
      </c>
      <c r="D78" s="259">
        <v>1500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27</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8</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338</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2</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3.8</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27</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338</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0.8</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19</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0.16949999999999998</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8.4749999999999996</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7 A</v>
      </c>
      <c r="Q35" s="457"/>
    </row>
    <row r="36" spans="1:19" ht="24.75" customHeight="1" thickBot="1" x14ac:dyDescent="0.3">
      <c r="A36" s="312" t="s">
        <v>709</v>
      </c>
      <c r="Q36" s="458"/>
    </row>
    <row r="37" spans="1:19" ht="18" customHeight="1" x14ac:dyDescent="0.25">
      <c r="A37" s="443" t="s">
        <v>510</v>
      </c>
      <c r="B37" s="444" t="s">
        <v>509</v>
      </c>
      <c r="C37" s="444" t="s">
        <v>8</v>
      </c>
      <c r="D37" s="518" t="s">
        <v>188</v>
      </c>
      <c r="E37" s="519"/>
      <c r="F37" s="519"/>
      <c r="G37" s="520"/>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39">
        <f t="shared" ref="D38:D47" si="0">C38</f>
        <v>0.1</v>
      </c>
      <c r="E38" s="540"/>
      <c r="F38" s="540"/>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3300</v>
      </c>
      <c r="D39" s="541">
        <f t="shared" si="0"/>
        <v>3300</v>
      </c>
      <c r="E39" s="542"/>
      <c r="F39" s="542"/>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47</v>
      </c>
      <c r="D40" s="543">
        <f t="shared" si="0"/>
        <v>47</v>
      </c>
      <c r="E40" s="544"/>
      <c r="F40" s="544"/>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1500</v>
      </c>
      <c r="D41" s="543">
        <f t="shared" si="0"/>
        <v>1500</v>
      </c>
      <c r="E41" s="544"/>
      <c r="F41" s="544"/>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33pF</v>
      </c>
      <c r="D42" s="545" t="str">
        <f>"Capacitor, Ceramic, "&amp;'Variable Management'!B270&amp;", 100V, X7R, 20%"</f>
        <v>Capacitor, Ceramic, 33pF, 100V, X7R, 20%</v>
      </c>
      <c r="E42" s="546"/>
      <c r="F42" s="546"/>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49"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50"/>
      <c r="F43" s="550"/>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49"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50"/>
      <c r="F44" s="550"/>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56">
        <f t="shared" ref="D45" si="1">C45</f>
        <v>100</v>
      </c>
      <c r="E45" s="557"/>
      <c r="F45" s="557"/>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47">
        <f t="shared" si="0"/>
        <v>2.2000000000000002</v>
      </c>
      <c r="E46" s="548"/>
      <c r="F46" s="548"/>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58">
        <f t="shared" si="0"/>
        <v>0.1</v>
      </c>
      <c r="E47" s="559"/>
      <c r="F47" s="559"/>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9.5</v>
      </c>
      <c r="D48" s="549" t="str">
        <f>"Inductor, "&amp;Lout2*1000000&amp;"µH, "&amp;Rdcr*1000&amp;"mΩ, &gt;"&amp;ROUNDUP(Ilsat,0)&amp;"A"</f>
        <v>Inductor, 9.5µH, 20mΩ, &gt;9A</v>
      </c>
      <c r="E48" s="550"/>
      <c r="F48" s="550"/>
      <c r="G48" s="555"/>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30">
        <f>'Design Regulator'!E85</f>
        <v>6</v>
      </c>
      <c r="E49" s="531"/>
      <c r="F49" s="531"/>
      <c r="G49" s="532"/>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30">
        <f>'Design Regulator'!E97</f>
        <v>6</v>
      </c>
      <c r="E50" s="531"/>
      <c r="F50" s="531"/>
      <c r="G50" s="532"/>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12</v>
      </c>
      <c r="D52" s="527">
        <f t="shared" ref="D52:D62" si="2">C52</f>
        <v>12</v>
      </c>
      <c r="E52" s="528"/>
      <c r="F52" s="528"/>
      <c r="G52" s="529"/>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470</v>
      </c>
      <c r="D53" s="551">
        <f t="shared" si="2"/>
        <v>470</v>
      </c>
      <c r="E53" s="552"/>
      <c r="F53" s="552"/>
      <c r="G53" s="553"/>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174</v>
      </c>
      <c r="D54" s="551">
        <f t="shared" si="2"/>
        <v>174</v>
      </c>
      <c r="E54" s="552"/>
      <c r="F54" s="552"/>
      <c r="G54" s="553"/>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27">
        <f t="shared" si="2"/>
        <v>33.200000000000003</v>
      </c>
      <c r="E55" s="528"/>
      <c r="F55" s="528"/>
      <c r="G55" s="529"/>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18</v>
      </c>
      <c r="D56" s="527">
        <f t="shared" si="2"/>
        <v>18</v>
      </c>
      <c r="E56" s="528"/>
      <c r="F56" s="528"/>
      <c r="G56" s="529"/>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3.32</v>
      </c>
      <c r="D57" s="527">
        <f t="shared" si="2"/>
        <v>3.32</v>
      </c>
      <c r="E57" s="528"/>
      <c r="F57" s="528"/>
      <c r="G57" s="529"/>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24">
        <f t="shared" si="2"/>
        <v>20</v>
      </c>
      <c r="E58" s="525"/>
      <c r="F58" s="525"/>
      <c r="G58" s="526"/>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36">
        <f t="shared" si="2"/>
        <v>6</v>
      </c>
      <c r="E59" s="537"/>
      <c r="F59" s="537"/>
      <c r="G59" s="538"/>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27">
        <f t="shared" si="2"/>
        <v>75</v>
      </c>
      <c r="E60" s="528"/>
      <c r="F60" s="528"/>
      <c r="G60" s="529"/>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27">
        <f t="shared" si="2"/>
        <v>12.700000000000001</v>
      </c>
      <c r="E61" s="528"/>
      <c r="F61" s="528"/>
      <c r="G61" s="529"/>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33">
        <f t="shared" si="2"/>
        <v>2.2000000000000002</v>
      </c>
      <c r="E62" s="534"/>
      <c r="F62" s="534"/>
      <c r="G62" s="535"/>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21" t="str">
        <f>CHOOSE(VARIANT, "IC, LM5145, PWM Controller, 6V-75V Input", "IC, LM5145-Q1, PWM Controller, 6V-75V Input", "IC, LM25145, PWM Controller, 6V-42V Input", "IC, LM5146 PWM Controller, 5.5V-100V Input", "IC, LM5146-Q1, PWM Controller, 5.5V-100V Input")</f>
        <v>IC, LM25145, PWM Controller, 6V-42V Input</v>
      </c>
      <c r="E63" s="522"/>
      <c r="F63" s="522"/>
      <c r="G63" s="523"/>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54" t="s">
        <v>676</v>
      </c>
      <c r="J65" s="554"/>
      <c r="K65" s="554"/>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I65:K65"/>
    <mergeCell ref="D54:G54"/>
    <mergeCell ref="D48:G48"/>
    <mergeCell ref="D44:F44"/>
    <mergeCell ref="D45:F45"/>
    <mergeCell ref="D47:F47"/>
    <mergeCell ref="D42:F42"/>
    <mergeCell ref="D46:F46"/>
    <mergeCell ref="D43:F43"/>
    <mergeCell ref="D52:G52"/>
    <mergeCell ref="D53:G53"/>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486.66666666666663</v>
      </c>
      <c r="C17" s="171" t="s">
        <v>147</v>
      </c>
      <c r="H17" s="88"/>
    </row>
    <row r="18" spans="1:22" x14ac:dyDescent="0.25">
      <c r="A18" s="306" t="s">
        <v>693</v>
      </c>
      <c r="B18" s="455">
        <f>B37/Fsw*1000000000</f>
        <v>2360</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9.5000000000000005E-6</v>
      </c>
      <c r="C31" t="s">
        <v>24</v>
      </c>
      <c r="D31" s="171" t="s">
        <v>543</v>
      </c>
      <c r="H31" s="88">
        <v>2</v>
      </c>
    </row>
    <row r="32" spans="1:22" x14ac:dyDescent="0.25">
      <c r="A32" s="87" t="s">
        <v>12</v>
      </c>
      <c r="B32" s="39">
        <f>'Design Regulator'!E18/1000</f>
        <v>0.02</v>
      </c>
      <c r="C32" s="309" t="s">
        <v>208</v>
      </c>
      <c r="D32" s="171" t="s">
        <v>419</v>
      </c>
      <c r="H32" s="88">
        <v>1</v>
      </c>
    </row>
    <row r="33" spans="1:18" x14ac:dyDescent="0.25">
      <c r="A33" s="388"/>
      <c r="C33" s="309"/>
      <c r="D33" s="171"/>
      <c r="H33" s="88"/>
    </row>
    <row r="34" spans="1:18" x14ac:dyDescent="0.25">
      <c r="A34" s="306" t="s">
        <v>21</v>
      </c>
      <c r="B34" s="453">
        <f>(Vout+(Rdcr+RdsonBot)*Iout)/(Vin+(RdsonBot-RdsonTop)*Iout)</f>
        <v>0.21899999999999997</v>
      </c>
      <c r="D34" s="2" t="s">
        <v>422</v>
      </c>
      <c r="H34" s="88">
        <v>2</v>
      </c>
    </row>
    <row r="35" spans="1:18" x14ac:dyDescent="0.25">
      <c r="A35" s="306" t="s">
        <v>22</v>
      </c>
      <c r="B35" s="453">
        <f>1-_Don2</f>
        <v>0.78100000000000003</v>
      </c>
      <c r="D35" s="2" t="s">
        <v>423</v>
      </c>
      <c r="H35" s="88">
        <v>2</v>
      </c>
    </row>
    <row r="36" spans="1:18" x14ac:dyDescent="0.25">
      <c r="A36" s="389" t="s">
        <v>689</v>
      </c>
      <c r="B36" s="453">
        <f>(Vout+(Rdcr+RdsonBot)*Iout)/(Vinmin+(RdsonBot-RdsonTop)*Iout)</f>
        <v>0.29199999999999998</v>
      </c>
      <c r="H36" s="88"/>
    </row>
    <row r="37" spans="1:18" x14ac:dyDescent="0.25">
      <c r="A37" s="389" t="s">
        <v>690</v>
      </c>
      <c r="B37" s="453">
        <f>1-B36</f>
        <v>0.70799999999999996</v>
      </c>
      <c r="H37" s="88"/>
    </row>
    <row r="38" spans="1:18" x14ac:dyDescent="0.25">
      <c r="A38" s="389" t="s">
        <v>691</v>
      </c>
      <c r="B38" s="453">
        <f>(Vout+(Rdcr+RdsonBot)*Iout)/(Vinmax+(RdsonBot-RdsonTop)*Iout)</f>
        <v>0.14599999999999999</v>
      </c>
      <c r="H38" s="88"/>
      <c r="L38" s="467" t="s">
        <v>740</v>
      </c>
      <c r="M38" s="468">
        <v>100</v>
      </c>
      <c r="N38" s="469">
        <v>1</v>
      </c>
    </row>
    <row r="39" spans="1:18" x14ac:dyDescent="0.25">
      <c r="A39" s="389" t="s">
        <v>692</v>
      </c>
      <c r="B39" s="453">
        <f>1-B38</f>
        <v>0.85399999999999998</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1.4523157894736838</v>
      </c>
      <c r="C42" t="s">
        <v>2</v>
      </c>
      <c r="D42" s="171" t="s">
        <v>544</v>
      </c>
      <c r="H42" s="88">
        <v>1</v>
      </c>
      <c r="L42" s="428" t="s">
        <v>657</v>
      </c>
      <c r="M42" s="468">
        <v>10</v>
      </c>
      <c r="N42" s="469">
        <v>5</v>
      </c>
    </row>
    <row r="43" spans="1:18" x14ac:dyDescent="0.25">
      <c r="A43" s="99" t="s">
        <v>411</v>
      </c>
      <c r="B43" s="391">
        <f>Rdcr*(1+0.0039*(F43-25))</f>
        <v>2.5850000000000001E-2</v>
      </c>
      <c r="C43" t="s">
        <v>25</v>
      </c>
      <c r="E43" t="s">
        <v>412</v>
      </c>
      <c r="F43">
        <v>100</v>
      </c>
      <c r="H43" s="88"/>
      <c r="L43" s="428" t="s">
        <v>658</v>
      </c>
      <c r="M43" s="468">
        <v>4.7</v>
      </c>
      <c r="N43" s="469">
        <v>6</v>
      </c>
    </row>
    <row r="44" spans="1:18" ht="13.8" thickBot="1" x14ac:dyDescent="0.3">
      <c r="A44" s="100" t="s">
        <v>356</v>
      </c>
      <c r="B44" s="101">
        <f>Lout2/Rdcr</f>
        <v>4.75E-4</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6.5</v>
      </c>
      <c r="H49" s="88"/>
      <c r="L49" s="431" t="s">
        <v>683</v>
      </c>
      <c r="M49" s="173">
        <v>2</v>
      </c>
      <c r="N49" s="431" t="s">
        <v>680</v>
      </c>
      <c r="O49" s="63">
        <v>10.9</v>
      </c>
    </row>
    <row r="50" spans="1:19" x14ac:dyDescent="0.25">
      <c r="A50" s="87" t="s">
        <v>273</v>
      </c>
      <c r="B50" s="386">
        <f>'Design Regulator'!E25-Iripple1/2</f>
        <v>5.7738421052631583</v>
      </c>
      <c r="C50" t="s">
        <v>2</v>
      </c>
      <c r="D50" s="171" t="s">
        <v>582</v>
      </c>
      <c r="H50" s="88"/>
      <c r="L50" s="431" t="s">
        <v>684</v>
      </c>
      <c r="M50" s="173">
        <v>3</v>
      </c>
      <c r="N50" s="431" t="s">
        <v>686</v>
      </c>
      <c r="O50" s="63">
        <v>66</v>
      </c>
    </row>
    <row r="51" spans="1:19" x14ac:dyDescent="0.25">
      <c r="A51" s="389" t="s">
        <v>606</v>
      </c>
      <c r="B51" s="395">
        <f>ROUND('Design Regulator'!E25+Iripple1/2,0)*1.2</f>
        <v>8.4</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173.21526315789473</v>
      </c>
      <c r="C55" s="309" t="s">
        <v>208</v>
      </c>
      <c r="D55" s="171" t="s">
        <v>587</v>
      </c>
      <c r="H55" s="88"/>
      <c r="L55" s="171" t="s">
        <v>603</v>
      </c>
      <c r="M55" s="173">
        <v>2</v>
      </c>
    </row>
    <row r="56" spans="1:19" x14ac:dyDescent="0.25">
      <c r="A56" s="306" t="s">
        <v>594</v>
      </c>
      <c r="B56" s="104">
        <f>'Standard Value Calculator'!S6</f>
        <v>174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346.43052631578945</v>
      </c>
      <c r="C59" s="309" t="s">
        <v>208</v>
      </c>
      <c r="H59" s="88"/>
      <c r="K59" s="428" t="s">
        <v>740</v>
      </c>
      <c r="L59" s="2" t="s">
        <v>627</v>
      </c>
      <c r="M59" s="173">
        <v>1</v>
      </c>
      <c r="Q59" s="428"/>
      <c r="R59" s="2"/>
      <c r="S59" s="173"/>
    </row>
    <row r="60" spans="1:19" x14ac:dyDescent="0.25">
      <c r="A60" s="306" t="s">
        <v>595</v>
      </c>
      <c r="B60" s="105">
        <f>'Standard Value Calculator'!S22</f>
        <v>348</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3.2638979790889952E-11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33</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0.41924745600048763</v>
      </c>
      <c r="C69" s="174" t="s">
        <v>2</v>
      </c>
      <c r="D69" s="174" t="s">
        <v>481</v>
      </c>
      <c r="E69" s="94"/>
      <c r="F69" s="94"/>
      <c r="G69" s="94"/>
      <c r="H69" s="95"/>
      <c r="L69" s="430" t="s">
        <v>636</v>
      </c>
      <c r="M69" s="173">
        <v>1</v>
      </c>
      <c r="N69" s="171" t="s">
        <v>637</v>
      </c>
      <c r="O69" s="63">
        <v>0.5</v>
      </c>
    </row>
    <row r="70" spans="1:19" x14ac:dyDescent="0.25">
      <c r="A70" s="96" t="s">
        <v>29</v>
      </c>
      <c r="B70" s="97">
        <f>(Iripple1/(Vripple1*Fsw*8))</f>
        <v>3.0256578947368412E-5</v>
      </c>
      <c r="C70" t="s">
        <v>34</v>
      </c>
      <c r="D70" t="s">
        <v>28</v>
      </c>
      <c r="H70" s="88">
        <v>1</v>
      </c>
      <c r="L70" s="430" t="s">
        <v>501</v>
      </c>
      <c r="M70" s="173">
        <v>2</v>
      </c>
      <c r="N70" s="171" t="s">
        <v>638</v>
      </c>
      <c r="O70" s="63">
        <v>1.3</v>
      </c>
    </row>
    <row r="71" spans="1:19" x14ac:dyDescent="0.25">
      <c r="A71" s="87" t="s">
        <v>36</v>
      </c>
      <c r="B71" s="39">
        <f>'Design Regulator'!E33/1000000</f>
        <v>1.35E-4</v>
      </c>
      <c r="C71" t="s">
        <v>34</v>
      </c>
      <c r="D71" t="s">
        <v>35</v>
      </c>
      <c r="H71" s="88">
        <v>1</v>
      </c>
      <c r="L71" s="430" t="s">
        <v>639</v>
      </c>
      <c r="M71" s="173">
        <v>3</v>
      </c>
      <c r="N71" s="171" t="s">
        <v>640</v>
      </c>
      <c r="O71" s="63">
        <v>2.5</v>
      </c>
    </row>
    <row r="72" spans="1:19" x14ac:dyDescent="0.25">
      <c r="A72" s="96" t="s">
        <v>114</v>
      </c>
      <c r="B72" s="392">
        <f>SQRT((Vripple1/Iripple1)^2-(1/(Fsw*Cout*8))^2)</f>
        <v>1.3420785163968042E-2</v>
      </c>
      <c r="C72" s="309" t="s">
        <v>208</v>
      </c>
      <c r="D72" s="171" t="s">
        <v>482</v>
      </c>
      <c r="H72" s="88">
        <v>1</v>
      </c>
      <c r="L72" s="430" t="s">
        <v>641</v>
      </c>
      <c r="M72" s="173">
        <v>4</v>
      </c>
      <c r="N72" s="171" t="s">
        <v>642</v>
      </c>
      <c r="O72" s="63">
        <v>5.0999999999999996</v>
      </c>
    </row>
    <row r="73" spans="1:19" x14ac:dyDescent="0.25">
      <c r="A73" s="87" t="s">
        <v>272</v>
      </c>
      <c r="B73" s="90">
        <f>'Design Regulator'!E35/1000</f>
        <v>1E-3</v>
      </c>
      <c r="C73" s="309" t="s">
        <v>208</v>
      </c>
      <c r="D73" s="171" t="s">
        <v>483</v>
      </c>
      <c r="H73" s="88">
        <v>1</v>
      </c>
      <c r="L73" s="430" t="s">
        <v>643</v>
      </c>
      <c r="M73" s="173">
        <v>5</v>
      </c>
      <c r="N73" s="171" t="s">
        <v>644</v>
      </c>
      <c r="O73" s="63">
        <v>8</v>
      </c>
    </row>
    <row r="74" spans="1:19" ht="13.8" thickBot="1" x14ac:dyDescent="0.3">
      <c r="A74" s="108" t="s">
        <v>363</v>
      </c>
      <c r="B74" s="448">
        <f>Iripple1*SQRT(CoutEsr^2+(1/(8*Fsw*Cout))^2)</f>
        <v>4.711861012649231E-3</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2.4814116949833211</v>
      </c>
      <c r="C79" s="142" t="s">
        <v>2</v>
      </c>
      <c r="H79" s="148"/>
      <c r="L79" s="171" t="s">
        <v>648</v>
      </c>
      <c r="M79" s="173">
        <v>2</v>
      </c>
      <c r="N79" s="431" t="s">
        <v>649</v>
      </c>
      <c r="O79" s="63">
        <v>16</v>
      </c>
    </row>
    <row r="80" spans="1:19" x14ac:dyDescent="0.25">
      <c r="A80" s="149" t="s">
        <v>415</v>
      </c>
      <c r="B80" s="154">
        <f>Iout*_Don2*(1-_Don2)/(Vinripple1*Fsw)</f>
        <v>6.8415599999999989E-5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2.8102224621861242E-3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4.4550315789473681E-2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8.60625E-2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48000</v>
      </c>
      <c r="C124" s="171" t="s">
        <v>10</v>
      </c>
      <c r="H124" s="88"/>
    </row>
    <row r="125" spans="1:8" x14ac:dyDescent="0.25">
      <c r="A125" s="87" t="s">
        <v>51</v>
      </c>
      <c r="B125" s="141">
        <f>Fcross/Fo/15</f>
        <v>0.71213691395678658</v>
      </c>
      <c r="C125" t="s">
        <v>49</v>
      </c>
      <c r="D125" s="171" t="s">
        <v>439</v>
      </c>
      <c r="H125" s="88">
        <v>1</v>
      </c>
    </row>
    <row r="126" spans="1:8" x14ac:dyDescent="0.25">
      <c r="A126" s="87" t="s">
        <v>52</v>
      </c>
      <c r="B126" s="112">
        <f>'Design Regulator'!E63*1000</f>
        <v>18000</v>
      </c>
      <c r="C126" s="309" t="s">
        <v>208</v>
      </c>
      <c r="D126" t="s">
        <v>260</v>
      </c>
      <c r="H126" s="88">
        <v>1</v>
      </c>
    </row>
    <row r="127" spans="1:8" x14ac:dyDescent="0.25">
      <c r="A127" s="99" t="s">
        <v>77</v>
      </c>
      <c r="B127" s="358">
        <f>IF(Vout=Vref,100000000,Vref/((Vout-Vref)/_Rfb1))</f>
        <v>3348.8372093023258</v>
      </c>
      <c r="C127" s="309" t="s">
        <v>208</v>
      </c>
      <c r="D127" s="171" t="s">
        <v>706</v>
      </c>
      <c r="H127" s="88"/>
    </row>
    <row r="128" spans="1:8" x14ac:dyDescent="0.25">
      <c r="A128" s="87" t="s">
        <v>271</v>
      </c>
      <c r="B128" s="103">
        <f>IF(Vout=Vref,"N/A",'Standard Value Calculator'!S11)</f>
        <v>3320</v>
      </c>
      <c r="C128" s="309" t="s">
        <v>208</v>
      </c>
      <c r="D128" s="171" t="s">
        <v>705</v>
      </c>
      <c r="H128" s="88"/>
    </row>
    <row r="129" spans="1:8" x14ac:dyDescent="0.25">
      <c r="A129" s="388" t="s">
        <v>697</v>
      </c>
      <c r="B129" s="462">
        <f>0.8/Rfb2_u*(Rfb2_u+_Rfb1)</f>
        <v>5.1373493975903619</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12818.464451222158</v>
      </c>
      <c r="C132" s="309" t="s">
        <v>208</v>
      </c>
      <c r="D132" s="171" t="s">
        <v>431</v>
      </c>
      <c r="H132" s="88">
        <v>1</v>
      </c>
    </row>
    <row r="133" spans="1:8" x14ac:dyDescent="0.25">
      <c r="A133" s="96" t="s">
        <v>54</v>
      </c>
      <c r="B133" s="360">
        <f>1/(Rcea1*('Design Regulator'!E67*1000)*2*Pi)</f>
        <v>3.0283095916029614E-9</v>
      </c>
      <c r="C133" t="s">
        <v>34</v>
      </c>
      <c r="D133" t="s">
        <v>261</v>
      </c>
      <c r="H133" s="88">
        <v>1</v>
      </c>
    </row>
    <row r="134" spans="1:8" x14ac:dyDescent="0.25">
      <c r="A134" s="96" t="s">
        <v>55</v>
      </c>
      <c r="B134" s="360">
        <f>1/((Rcea1*2*Pi*'Design Regulator'!E70*1000)-1/Cc1ea)</f>
        <v>5.0492351873005868E-11</v>
      </c>
      <c r="C134" t="s">
        <v>34</v>
      </c>
      <c r="H134" s="88">
        <v>1</v>
      </c>
    </row>
    <row r="135" spans="1:8" x14ac:dyDescent="0.25">
      <c r="A135" s="96" t="s">
        <v>56</v>
      </c>
      <c r="B135" s="358">
        <f>(1/(1000*2*Pi*'Design Regulator'!E69))*_Rfb1/(1/('Design Regulator'!E68*1000*2*Pi)-(1/(1000*2*Pi*'Design Regulator'!E69)))</f>
        <v>461.53846153846149</v>
      </c>
      <c r="C135" s="309" t="s">
        <v>208</v>
      </c>
      <c r="H135" s="88">
        <v>1</v>
      </c>
    </row>
    <row r="136" spans="1:8" x14ac:dyDescent="0.25">
      <c r="A136" s="96" t="s">
        <v>57</v>
      </c>
      <c r="B136" s="360">
        <f>(1/(1000*2*Pi*'Design Regulator'!E69))/Rcea2</f>
        <v>1.7241785521323609E-9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12000</v>
      </c>
      <c r="C139" s="309" t="s">
        <v>208</v>
      </c>
      <c r="H139" s="88">
        <v>2</v>
      </c>
    </row>
    <row r="140" spans="1:8" x14ac:dyDescent="0.25">
      <c r="A140" s="87" t="s">
        <v>60</v>
      </c>
      <c r="B140" s="106">
        <f>'Design Regulator'!D75*0.000000000001</f>
        <v>3.2999999999999998E-9</v>
      </c>
      <c r="C140" t="s">
        <v>34</v>
      </c>
      <c r="H140" s="88">
        <v>2</v>
      </c>
    </row>
    <row r="141" spans="1:8" x14ac:dyDescent="0.25">
      <c r="A141" s="87" t="s">
        <v>61</v>
      </c>
      <c r="B141" s="106">
        <f>'Design Regulator'!D76*0.000000000001</f>
        <v>4.6999999999999999E-11</v>
      </c>
      <c r="C141" t="s">
        <v>34</v>
      </c>
      <c r="H141" s="88">
        <v>2</v>
      </c>
    </row>
    <row r="142" spans="1:8" x14ac:dyDescent="0.25">
      <c r="A142" s="87" t="s">
        <v>62</v>
      </c>
      <c r="B142" s="166">
        <f>'Design Regulator'!D77</f>
        <v>470</v>
      </c>
      <c r="C142" s="309" t="s">
        <v>208</v>
      </c>
      <c r="H142" s="88">
        <v>2</v>
      </c>
    </row>
    <row r="143" spans="1:8" x14ac:dyDescent="0.25">
      <c r="A143" s="87" t="s">
        <v>63</v>
      </c>
      <c r="B143" s="106">
        <f>'Design Regulator'!D78*0.000000000001</f>
        <v>1.5E-9</v>
      </c>
      <c r="C143" t="s">
        <v>34</v>
      </c>
      <c r="H143" s="88">
        <v>2</v>
      </c>
    </row>
    <row r="144" spans="1:8" x14ac:dyDescent="0.25">
      <c r="A144" s="87"/>
      <c r="H144" s="88"/>
    </row>
    <row r="145" spans="1:8" x14ac:dyDescent="0.25">
      <c r="A145" s="99" t="s">
        <v>344</v>
      </c>
      <c r="D145">
        <f>Cout</f>
        <v>1.35E-4</v>
      </c>
      <c r="E145">
        <f>CoutEsr</f>
        <v>1E-3</v>
      </c>
      <c r="H145" s="88"/>
    </row>
    <row r="146" spans="1:8" x14ac:dyDescent="0.25">
      <c r="A146" s="96" t="s">
        <v>39</v>
      </c>
      <c r="B146" s="421">
        <f>SQRT((Rfets+Rdcr+Ro)/(Cout*Lout2*(CoutEsr+Ro)))/(2*Pi)</f>
        <v>4493.5179419644301</v>
      </c>
      <c r="C146" t="s">
        <v>10</v>
      </c>
      <c r="D146" t="s">
        <v>40</v>
      </c>
      <c r="H146" s="88"/>
    </row>
    <row r="147" spans="1:8" x14ac:dyDescent="0.25">
      <c r="A147" s="96" t="s">
        <v>42</v>
      </c>
      <c r="B147" s="422">
        <f>(Rfets+Rdcr+Ro)/(Lout2+Cout*(Rdcr+Rfets)*(CoutEsr+Ro)+Cout*CoutEsr*Ro)/(Fo*2*Pi)</f>
        <v>2.5866544659632584</v>
      </c>
      <c r="C147" t="s">
        <v>49</v>
      </c>
      <c r="D147" t="s">
        <v>43</v>
      </c>
      <c r="H147" s="88"/>
    </row>
    <row r="148" spans="1:8" x14ac:dyDescent="0.25">
      <c r="A148" s="96" t="s">
        <v>41</v>
      </c>
      <c r="B148" s="421">
        <f>1/(2*Pi*Cout*CoutEsr)</f>
        <v>1178925.5057315286</v>
      </c>
      <c r="C148" t="s">
        <v>10</v>
      </c>
      <c r="D148" s="171" t="s">
        <v>434</v>
      </c>
      <c r="H148" s="88"/>
    </row>
    <row r="149" spans="1:8" x14ac:dyDescent="0.25">
      <c r="A149" s="96" t="s">
        <v>64</v>
      </c>
      <c r="B149" s="421">
        <f>1/(2*Pi*Rcea1_u*Cc1ea_u)</f>
        <v>4019.0642240847565</v>
      </c>
      <c r="C149" t="s">
        <v>10</v>
      </c>
      <c r="D149" s="171" t="s">
        <v>547</v>
      </c>
      <c r="H149" s="88"/>
    </row>
    <row r="150" spans="1:8" x14ac:dyDescent="0.25">
      <c r="A150" s="96" t="s">
        <v>65</v>
      </c>
      <c r="B150" s="421">
        <f>1/(2*Pi*Cc3ea_u*(_Rfb1+Rcea2_u))</f>
        <v>5744.6288855353314</v>
      </c>
      <c r="C150" t="s">
        <v>10</v>
      </c>
      <c r="D150" s="171" t="s">
        <v>547</v>
      </c>
      <c r="H150" s="88"/>
    </row>
    <row r="151" spans="1:8" x14ac:dyDescent="0.25">
      <c r="A151" s="96" t="s">
        <v>66</v>
      </c>
      <c r="B151" s="421">
        <f>1/(2*Pi*Rcea2_u*Cc3ea_u)</f>
        <v>225751.6925868885</v>
      </c>
      <c r="C151" t="s">
        <v>10</v>
      </c>
      <c r="D151" t="s">
        <v>263</v>
      </c>
      <c r="H151" s="88"/>
    </row>
    <row r="152" spans="1:8" x14ac:dyDescent="0.25">
      <c r="A152" s="96" t="s">
        <v>67</v>
      </c>
      <c r="B152" s="421">
        <f>1/(2*Pi*Rcea1_u*(Cc1ea_u*Cc2ea_u/(Cc1ea_u+Cc2ea_u)))</f>
        <v>286208.67995769531</v>
      </c>
      <c r="C152" t="s">
        <v>10</v>
      </c>
      <c r="D152" t="s">
        <v>262</v>
      </c>
      <c r="H152" s="88"/>
    </row>
    <row r="153" spans="1:8" x14ac:dyDescent="0.25">
      <c r="A153" s="96" t="s">
        <v>80</v>
      </c>
      <c r="B153" s="422">
        <f>Vout/(Iout+Vref/_Rfb2)</f>
        <v>0.8499661587547902</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0.62044481464319035</v>
      </c>
      <c r="H156" s="88"/>
    </row>
    <row r="157" spans="1:8" x14ac:dyDescent="0.25">
      <c r="A157" s="87"/>
      <c r="H157" s="88"/>
    </row>
    <row r="158" spans="1:8" x14ac:dyDescent="0.25">
      <c r="A158" s="96" t="s">
        <v>340</v>
      </c>
      <c r="B158" s="2">
        <f>0.00000002*Fsw*0.6*4/Iripple1</f>
        <v>9.9151989562948489E-3</v>
      </c>
      <c r="D158" s="2"/>
      <c r="H158" s="88"/>
    </row>
    <row r="159" spans="1:8" x14ac:dyDescent="0.25">
      <c r="A159" s="96" t="s">
        <v>339</v>
      </c>
      <c r="B159" s="2">
        <f>_Don2*RdsonTop+Doff2*RdsonBot</f>
        <v>6.0000000000000001E-3</v>
      </c>
      <c r="D159" s="2"/>
      <c r="H159" s="88"/>
    </row>
    <row r="160" spans="1:8" x14ac:dyDescent="0.25">
      <c r="A160" s="96" t="s">
        <v>338</v>
      </c>
      <c r="B160" s="2">
        <f>B161*Vin^2*Fsw/2/(((Iripple1/SQRT(3))^2))</f>
        <v>0.61444481464319034</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2.7E-8</v>
      </c>
      <c r="C187" t="s">
        <v>269</v>
      </c>
      <c r="D187" t="s">
        <v>180</v>
      </c>
      <c r="H187" s="88"/>
    </row>
    <row r="188" spans="1:8" x14ac:dyDescent="0.25">
      <c r="A188" s="87" t="s">
        <v>218</v>
      </c>
      <c r="B188" s="114">
        <f>'Design Regulator'!E87/1000000000</f>
        <v>8.9999999999999995E-9</v>
      </c>
      <c r="C188" t="s">
        <v>269</v>
      </c>
      <c r="D188" t="s">
        <v>219</v>
      </c>
      <c r="H188" s="88"/>
    </row>
    <row r="189" spans="1:8" x14ac:dyDescent="0.25">
      <c r="A189" s="87" t="s">
        <v>236</v>
      </c>
      <c r="B189" s="114">
        <f>'Design Regulator'!E88/1000000000</f>
        <v>8.0000000000000005E-9</v>
      </c>
      <c r="C189" t="s">
        <v>269</v>
      </c>
      <c r="D189" t="s">
        <v>721</v>
      </c>
      <c r="H189" s="88"/>
    </row>
    <row r="190" spans="1:8" x14ac:dyDescent="0.25">
      <c r="A190" s="389" t="s">
        <v>728</v>
      </c>
      <c r="B190" s="114">
        <f>'Design Regulator'!E89/1000000000000</f>
        <v>3.3800000000000002E-10</v>
      </c>
      <c r="C190" t="s">
        <v>34</v>
      </c>
      <c r="D190" t="s">
        <v>729</v>
      </c>
      <c r="H190" s="88"/>
    </row>
    <row r="191" spans="1:8" x14ac:dyDescent="0.25">
      <c r="A191" s="87" t="s">
        <v>168</v>
      </c>
      <c r="B191" s="39">
        <f>'Design Regulator'!E90</f>
        <v>2</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3.8</v>
      </c>
      <c r="C193" t="s">
        <v>0</v>
      </c>
      <c r="D193" t="s">
        <v>183</v>
      </c>
      <c r="H193" s="88"/>
    </row>
    <row r="194" spans="1:10" x14ac:dyDescent="0.25">
      <c r="A194" s="87" t="s">
        <v>235</v>
      </c>
      <c r="B194" s="103">
        <f>VthTop+Iout/GmTop</f>
        <v>3.86</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2.7E-8</v>
      </c>
      <c r="C200" t="s">
        <v>269</v>
      </c>
      <c r="D200" s="171" t="s">
        <v>724</v>
      </c>
      <c r="H200" s="88"/>
      <c r="J200">
        <f>RGateTop</f>
        <v>2</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3.3800000000000002E-10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0.8</v>
      </c>
      <c r="C204" t="s">
        <v>0</v>
      </c>
      <c r="D204" t="s">
        <v>186</v>
      </c>
      <c r="H204" s="88"/>
    </row>
    <row r="205" spans="1:10" x14ac:dyDescent="0.25">
      <c r="A205" s="87" t="s">
        <v>145</v>
      </c>
      <c r="B205" s="114">
        <f>'Design Regulator'!E102/1000000000</f>
        <v>1.9000000000000001E-8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1.0714285714285715E-8</v>
      </c>
      <c r="C216" t="s">
        <v>265</v>
      </c>
      <c r="H216" s="88"/>
    </row>
    <row r="217" spans="1:8" x14ac:dyDescent="0.25">
      <c r="A217" s="87" t="s">
        <v>167</v>
      </c>
      <c r="B217" s="106">
        <f>(QgdTop+QgsTop/2)*(RdsonDRT+RGateTop)/(VspTop)</f>
        <v>1.0103626943005184E-8</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0.16949999999999998</v>
      </c>
      <c r="C221" s="3" t="s">
        <v>208</v>
      </c>
      <c r="H221" s="88"/>
    </row>
    <row r="222" spans="1:8" x14ac:dyDescent="0.25">
      <c r="A222" s="89" t="s">
        <v>211</v>
      </c>
      <c r="B222" s="412">
        <f>B221*ThetaJaCtrl</f>
        <v>5.0849999999999991</v>
      </c>
      <c r="C222" s="171" t="s">
        <v>442</v>
      </c>
      <c r="H222" s="88"/>
    </row>
    <row r="223" spans="1:8" x14ac:dyDescent="0.25">
      <c r="A223" s="89" t="s">
        <v>388</v>
      </c>
      <c r="B223" s="414">
        <f>(QgBot+QgTop)*Fsw+Iq</f>
        <v>1.8200000000000001E-2</v>
      </c>
      <c r="C223" t="s">
        <v>2</v>
      </c>
      <c r="H223" s="88"/>
    </row>
    <row r="224" spans="1:8" x14ac:dyDescent="0.25">
      <c r="A224" s="89" t="s">
        <v>389</v>
      </c>
      <c r="B224" s="413">
        <f>QrrBot*Fsw</f>
        <v>5.7000000000000002E-3</v>
      </c>
      <c r="C224" t="s">
        <v>2</v>
      </c>
      <c r="H224" s="88"/>
    </row>
    <row r="225" spans="1:8" x14ac:dyDescent="0.25">
      <c r="A225" s="89" t="s">
        <v>390</v>
      </c>
      <c r="B225" s="413">
        <f>C225/Vin</f>
        <v>2.3527499999999999E-4</v>
      </c>
      <c r="C225">
        <f>Deadtime*Fsw*(Ipp/2)*(VsdTop+VsdBot)</f>
        <v>5.6465999999999999E-3</v>
      </c>
      <c r="H225" s="88"/>
    </row>
    <row r="226" spans="1:8" x14ac:dyDescent="0.25">
      <c r="A226" s="89" t="s">
        <v>393</v>
      </c>
      <c r="B226" s="413">
        <f>SUM(B223:B225)</f>
        <v>2.4135275000000001E-2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12kΩ</v>
      </c>
      <c r="B237" s="94" t="str">
        <f>'Design Regulator'!D74&amp;"kΩ"</f>
        <v>12kΩ</v>
      </c>
      <c r="C237" s="94"/>
      <c r="D237" s="94"/>
      <c r="E237" s="94"/>
      <c r="F237" s="94"/>
      <c r="G237" s="94"/>
      <c r="H237" s="95"/>
    </row>
    <row r="238" spans="1:8" x14ac:dyDescent="0.25">
      <c r="A238" s="87" t="str">
        <f>"LOUT = "&amp;'Design Regulator'!E17&amp;"uH"</f>
        <v>LOUT = 9.5uH</v>
      </c>
      <c r="B238" t="str">
        <f>'Design Regulator'!E17&amp;"µH"</f>
        <v>9.5µH</v>
      </c>
      <c r="H238" s="88"/>
    </row>
    <row r="239" spans="1:8" x14ac:dyDescent="0.25">
      <c r="A239" s="87" t="str">
        <f>"Rdcr = "&amp;'Design Regulator'!E18&amp;"mΩ"</f>
        <v>Rdcr = 20mΩ</v>
      </c>
      <c r="B239" t="str">
        <f>'Design Regulator'!E18&amp;"mΩ"</f>
        <v>20mΩ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135uF</v>
      </c>
      <c r="B243" t="str">
        <f>'Design Regulator'!$E$33&amp;"µF"</f>
        <v>135µF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12kΩ</v>
      </c>
      <c r="B253" t="str">
        <f>ROUND(Rcea1_u/1000,2)&amp;"kΩ"</f>
        <v>12kΩ</v>
      </c>
      <c r="H253" s="88"/>
    </row>
    <row r="254" spans="1:8" x14ac:dyDescent="0.25">
      <c r="A254" s="87" t="str">
        <f>"CC1 = "&amp;Cc1ea_u*10^9&amp;"nF"</f>
        <v>CC1 = 3.3nF</v>
      </c>
      <c r="B254" t="str">
        <f>ROUND(Cc1ea_u*10^9,1)&amp;"nF"</f>
        <v>3.3nF</v>
      </c>
      <c r="H254" s="88"/>
    </row>
    <row r="255" spans="1:8" x14ac:dyDescent="0.25">
      <c r="A255" s="87" t="str">
        <f>"CC2 = "&amp;Cc2ea_u*10^12&amp;"pF"</f>
        <v>CC2 = 47pF</v>
      </c>
      <c r="B255" t="str">
        <f>ROUND(Cc2ea_u*10^12,0)&amp;"pF"</f>
        <v>47pF</v>
      </c>
      <c r="H255" s="88"/>
    </row>
    <row r="256" spans="1:8" x14ac:dyDescent="0.25">
      <c r="A256" s="87" t="str">
        <f>"RC2 = "&amp;Rcea2_u&amp;"Ω"</f>
        <v>RC2 = 470Ω</v>
      </c>
      <c r="B256" t="str">
        <f>ROUND(Rcea2_u,2)&amp;"Ω"</f>
        <v>470Ω</v>
      </c>
      <c r="H256" s="88"/>
    </row>
    <row r="257" spans="1:8" x14ac:dyDescent="0.25">
      <c r="A257" s="87" t="str">
        <f>"CC3 = "&amp;Cc3ea_u*10^12&amp;"pF"</f>
        <v>CC3 = 1500pF</v>
      </c>
      <c r="B257" t="str">
        <f>ROUND(Cc3ea_u*10^12,0)&amp;"pF"</f>
        <v>1500pF</v>
      </c>
      <c r="H257" s="88"/>
    </row>
    <row r="258" spans="1:8" x14ac:dyDescent="0.25">
      <c r="A258" s="87" t="str">
        <f>"RFB1 = "&amp;'Design Regulator'!E63&amp;"kΩ"</f>
        <v>RFB1 = 18kΩ</v>
      </c>
      <c r="B258" t="str">
        <f>'Design Regulator'!E63&amp;"kΩ"</f>
        <v>18kΩ</v>
      </c>
      <c r="H258" s="88"/>
    </row>
    <row r="259" spans="1:8" x14ac:dyDescent="0.25">
      <c r="A259" s="87" t="str">
        <f>"RFB2 = "&amp;IF(Vout=Vref,"OPEN",'Design Regulator'!E64&amp;"kΩ")</f>
        <v>RFB2 = 3.32kΩ</v>
      </c>
      <c r="B259" t="str">
        <f>IF(Vout=Vref,"OPEN",Rfb2_u/1000&amp;"kΩ")</f>
        <v>3.32kΩ</v>
      </c>
      <c r="H259" s="88"/>
    </row>
    <row r="260" spans="1:8" x14ac:dyDescent="0.25">
      <c r="A260" s="87" t="str">
        <f>"Crossover Frequency = "&amp;ROUND('Bode Plots Calculations'!BK5,0)&amp;" kHz"</f>
        <v>Crossover Frequency = 35 kHz</v>
      </c>
      <c r="B260" t="str">
        <f>ROUND('Bode Plots Calculations'!BK5,0)&amp;" kHz"</f>
        <v>35 kHz</v>
      </c>
      <c r="C260" s="172">
        <f>'Bode Plots Calculations'!BK5</f>
        <v>34.5</v>
      </c>
      <c r="H260" s="88"/>
    </row>
    <row r="261" spans="1:8" x14ac:dyDescent="0.25">
      <c r="A261" s="87" t="str">
        <f>"Phase Margin = "&amp;ROUND('Bode Plots Calculations'!BK6,0)&amp;"°"</f>
        <v>Phase Margin = 60°</v>
      </c>
      <c r="B261" s="173" t="str">
        <f>ROUND('Bode Plots Calculations'!BK6,0)&amp;"°"</f>
        <v>60°</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174Ω</v>
      </c>
      <c r="B264" t="str">
        <f>IF(Rilim_Rdson&gt;999,Rilim_Rdson/1000&amp;"kΩ", Rilim_Rdson&amp;"Ω")</f>
        <v>174Ω</v>
      </c>
      <c r="C264">
        <f>IF(Rilim_Rdson&gt;999,Rilim_Rdson/1000, Rilim_Rdson)</f>
        <v>174</v>
      </c>
      <c r="H264" s="88"/>
    </row>
    <row r="265" spans="1:8" x14ac:dyDescent="0.25">
      <c r="A265" s="87" t="str">
        <f>"Rilim(shunt) = "&amp;Rilim_shunt&amp;"Ω"</f>
        <v>Rilim(shunt) = 348Ω</v>
      </c>
      <c r="B265" t="str">
        <f>IF('Standard Value Calculator'!S22&gt;999, 'Standard Value Calculator'!S22/1000&amp;"kΩ", 'Standard Value Calculator'!S22&amp;"Ω")</f>
        <v>348Ω</v>
      </c>
      <c r="C265">
        <f>IF('Standard Value Calculator'!S22&gt;999, 'Standard Value Calculator'!S22/1000, 'Standard Value Calculator'!S22)</f>
        <v>348</v>
      </c>
      <c r="H265" s="88"/>
    </row>
    <row r="266" spans="1:8" x14ac:dyDescent="0.25">
      <c r="A266" s="87" t="s">
        <v>700</v>
      </c>
      <c r="B266" t="str">
        <f>Cilim_ideal&amp;"pF"</f>
        <v>33pF</v>
      </c>
      <c r="C266" s="463">
        <f>Cilim_ideal</f>
        <v>33</v>
      </c>
      <c r="H266" s="88"/>
    </row>
    <row r="267" spans="1:8" x14ac:dyDescent="0.25">
      <c r="A267" s="388"/>
      <c r="H267" s="88"/>
    </row>
    <row r="268" spans="1:8" x14ac:dyDescent="0.25">
      <c r="A268" s="389" t="s">
        <v>601</v>
      </c>
      <c r="B268" t="str">
        <f>IF(RDSON_sense=1, 'Variable Management'!B264,'Variable Management'!B265)</f>
        <v>174Ω</v>
      </c>
      <c r="C268">
        <f>IF(RDSON_sense=1, 'Variable Management'!C264,'Variable Management'!C265)</f>
        <v>174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33pF</v>
      </c>
      <c r="C270" s="428" t="str">
        <f>IF(RDSON_sense=1, IF(Cilim_ideal&lt;3.3, "N/A", Cilim_ideal&amp;""), "")</f>
        <v>33</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93.3%</v>
      </c>
    </row>
    <row r="309" spans="1:2" x14ac:dyDescent="0.25">
      <c r="A309" s="461" t="s">
        <v>696</v>
      </c>
      <c r="B309" s="54" t="str">
        <f>ROUND('Power Calculations'!AU109*1,1)&amp;"%"</f>
        <v>92.9%</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3.0283095916029614E-9</v>
      </c>
      <c r="D3">
        <f>Cc2ea</f>
        <v>5.0492351873005868E-11</v>
      </c>
      <c r="E3">
        <f>Cc3ea</f>
        <v>1.7241785521323609E-9</v>
      </c>
      <c r="F3">
        <f>Cout</f>
        <v>1.35E-4</v>
      </c>
      <c r="G3">
        <f>Cin</f>
        <v>1.1E-4</v>
      </c>
      <c r="H3">
        <f>Cilim</f>
        <v>3.2638979790889952E-11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3.3000000000000002E-9</v>
      </c>
      <c r="D4" s="7">
        <f t="shared" si="0"/>
        <v>4.6999999999999999E-11</v>
      </c>
      <c r="E4" s="7">
        <f t="shared" si="0"/>
        <v>1.8E-9</v>
      </c>
      <c r="F4" s="7">
        <f t="shared" si="0"/>
        <v>1.4999999999999999E-4</v>
      </c>
      <c r="G4" s="7">
        <f t="shared" si="0"/>
        <v>1.2E-4</v>
      </c>
      <c r="H4" s="7">
        <f t="shared" si="0"/>
        <v>3.3000000000000002E-11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173.21526315789473</v>
      </c>
      <c r="S5" s="2">
        <f t="shared" si="2"/>
        <v>174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173.21526315789473</v>
      </c>
      <c r="S6" s="2">
        <f t="shared" si="2"/>
        <v>174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12818.464451222158</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12700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461.53846153846149</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464</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3348.8372093023258</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3320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33</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3.2638979790889952E-11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346.43052631578945</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348</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3.2638979790889952E-11</v>
      </c>
      <c r="S23" s="2">
        <f>H4*1000000000000</f>
        <v>33</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33</v>
      </c>
      <c r="I27">
        <f t="shared" si="7"/>
        <v>0</v>
      </c>
      <c r="J27">
        <f t="shared" si="7"/>
        <v>0</v>
      </c>
      <c r="K27">
        <f t="shared" si="7"/>
        <v>0</v>
      </c>
      <c r="L27">
        <f t="shared" si="8"/>
        <v>0</v>
      </c>
      <c r="M27">
        <f t="shared" si="9"/>
        <v>0</v>
      </c>
      <c r="N27" t="e">
        <f t="shared" si="10"/>
        <v>#REF!</v>
      </c>
      <c r="Q27" s="3" t="s">
        <v>326</v>
      </c>
      <c r="R27" t="str">
        <f>S8/1000&amp;" kΩ"</f>
        <v>12.7 kΩ</v>
      </c>
      <c r="S27">
        <f>S8/1000</f>
        <v>12.7</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3300 pF</v>
      </c>
      <c r="S28">
        <f>C4*1000000000000</f>
        <v>3300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47 pF</v>
      </c>
      <c r="S29">
        <f>D4*1000000000000</f>
        <v>47</v>
      </c>
      <c r="T29" s="171" t="s">
        <v>53</v>
      </c>
    </row>
    <row r="30" spans="1:20" ht="13.8" x14ac:dyDescent="0.3">
      <c r="A30">
        <v>47</v>
      </c>
      <c r="B30">
        <f t="shared" si="11"/>
        <v>0</v>
      </c>
      <c r="C30">
        <f t="shared" si="12"/>
        <v>0</v>
      </c>
      <c r="D30">
        <f t="shared" si="3"/>
        <v>47</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464 Ω</v>
      </c>
      <c r="S30">
        <f>S9</f>
        <v>464</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1800 pF</v>
      </c>
      <c r="S31">
        <f>E4*1000000000000</f>
        <v>1800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1800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3300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150000000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-8.343736176669598E-5</v>
      </c>
      <c r="AU3">
        <f>AU9/10000000000000</f>
        <v>-4.7551354909015367E-2</v>
      </c>
    </row>
    <row r="4" spans="1:81" x14ac:dyDescent="0.25">
      <c r="AT4">
        <f>AT3*1000</f>
        <v>-8.3437361766695986E-2</v>
      </c>
      <c r="AU4">
        <f>AU3*1000</f>
        <v>-47.551354909015366</v>
      </c>
      <c r="BJ4" s="5" t="s">
        <v>111</v>
      </c>
      <c r="BK4" s="5"/>
    </row>
    <row r="5" spans="1:81" x14ac:dyDescent="0.25">
      <c r="AC5" t="s">
        <v>93</v>
      </c>
      <c r="AD5" t="s">
        <v>94</v>
      </c>
      <c r="AE5" t="s">
        <v>95</v>
      </c>
      <c r="AF5" t="s">
        <v>96</v>
      </c>
      <c r="AJ5" t="s">
        <v>93</v>
      </c>
      <c r="AK5" t="s">
        <v>94</v>
      </c>
      <c r="AL5" t="s">
        <v>95</v>
      </c>
      <c r="AM5" t="s">
        <v>96</v>
      </c>
      <c r="BJ5" t="s">
        <v>84</v>
      </c>
      <c r="BK5">
        <f>SUM(BJ9:BJ626)/1000</f>
        <v>34.5</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60.317536909988632</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1.0000000000003597</v>
      </c>
      <c r="D9">
        <f t="shared" ref="D9:D72" si="1">ATAN(A9/Fesr)</f>
        <v>8.4823001549979668E-7</v>
      </c>
      <c r="F9">
        <f t="shared" ref="F9:F72" si="2">(Ro/(Ro+Rdcr))/SQRT((A9/(Q*Fo))^2+(1-(A9^2/Fo^2))^2)</f>
        <v>0.97701064478239463</v>
      </c>
      <c r="G9">
        <f t="shared" ref="G9:G72" si="3">-ATAN(A9*Fo/(Q*(Fo^2-A9^2)))</f>
        <v>-8.6034991921903254E-5</v>
      </c>
      <c r="H9">
        <f t="shared" ref="H9:H72" si="4">IF(G9&gt;0,G9-Pi,G9)</f>
        <v>-8.6034991921903254E-5</v>
      </c>
      <c r="J9">
        <f t="shared" ref="J9:J72" si="5">Vin/Vramp</f>
        <v>15</v>
      </c>
      <c r="M9">
        <f t="shared" ref="M9:M72" si="6">1/(2*Pi*_Rfb1*(Cc1ea_u+Cc2ea_u)*A9)</f>
        <v>2641.7512079433718</v>
      </c>
      <c r="N9">
        <f t="shared" ref="N9:N72" si="7">-Pi/2</f>
        <v>-1.5707963250000001</v>
      </c>
      <c r="O9">
        <f t="shared" ref="O9:O72" si="8">SQRT(1+(A9/Fz1_u)^2)</f>
        <v>1.0000000309542372</v>
      </c>
      <c r="P9">
        <f t="shared" ref="P9:P72" si="9">ATAN2(Fz1_u,A9)</f>
        <v>2.4881413274543225E-4</v>
      </c>
      <c r="Q9">
        <f t="shared" ref="Q9:Q72" si="10">SQRT(1+(A9/Fz2_u)^2)</f>
        <v>1.0000000151511657</v>
      </c>
      <c r="R9">
        <f t="shared" ref="R9:R72" si="11">ATAN2(Fz2_u,A9)</f>
        <v>1.7407564697820071E-4</v>
      </c>
      <c r="S9">
        <f t="shared" ref="S9:S72" si="12">1/SQRT(1+(A9/Fp1_u)^2)</f>
        <v>0.99999999999018918</v>
      </c>
      <c r="T9">
        <f t="shared" ref="T9:T72" si="13">-ATAN2(Fp1_u,A9)</f>
        <v>-4.4296456364710273E-6</v>
      </c>
      <c r="U9">
        <f t="shared" ref="U9:U72" si="14">1/SQRT(1+(A9/Fp2_u)^2)</f>
        <v>0.99999999999389599</v>
      </c>
      <c r="V9">
        <f t="shared" ref="V9:V72" si="15">-ATAN2(Fp2_u,A9)</f>
        <v>-3.4939541321519018E-6</v>
      </c>
      <c r="X9">
        <f>20*LOG(C9*J9*O9*Q9*F9*M9*S9*U9)</f>
        <v>91.757649784879874</v>
      </c>
      <c r="Y9">
        <f t="shared" ref="Y9:Y72" si="16">(180/Pi)*(D9+H9+N9+P9+R9+T9+V9)</f>
        <v>-89.981105031153959</v>
      </c>
      <c r="Z9">
        <f>Y9+180</f>
        <v>90.018894968846041</v>
      </c>
      <c r="AC9">
        <v>1</v>
      </c>
      <c r="AD9">
        <f t="shared" ref="AD9:AD72" si="17">Rcea1_u*Cc1ea_u*A9*2*Pi</f>
        <v>2.4881413788000004E-4</v>
      </c>
      <c r="AE9">
        <f t="shared" ref="AE9:AE72" si="18">-Rcea1_u*Cc1ea_u*Cc2ea_u*(A9*2*Pi)^2</f>
        <v>-7.3477230677310104E-14</v>
      </c>
      <c r="AF9">
        <f t="shared" ref="AF9:AF72" si="19">(Cc2ea_u+Cc1ea_u)*A9*2*Pi</f>
        <v>2.1029821199100001E-8</v>
      </c>
      <c r="AG9">
        <f>AC9*AE9/(AE9^2+AF9^2)+AD9*AF9/(AE9^2+AF9^2)</f>
        <v>11665.348051334737</v>
      </c>
      <c r="AH9">
        <f>AD9*AE9/(AE9^2+AF9^2)-AC9*AF9/(AE9^2+AF9^2)</f>
        <v>-47551521.783738889</v>
      </c>
      <c r="AI9">
        <f>SQRT(AG9^2+AH9^2)</f>
        <v>47551523.21461153</v>
      </c>
      <c r="AJ9">
        <f t="shared" ref="AJ9:AJ72" si="20">_Rfb1</f>
        <v>18000</v>
      </c>
      <c r="AK9">
        <f t="shared" ref="AK9:AK72" si="21">_Rfb1*Rcea2_u*Cc3ea_u*A9*2*Pi</f>
        <v>7.9733621456999998E-2</v>
      </c>
      <c r="AL9">
        <v>1</v>
      </c>
      <c r="AM9">
        <f t="shared" ref="AM9:AM72" si="22">(_Rfb1+Rcea2_u)*Cc3ea_u*A9*2*Pi</f>
        <v>1.740756487365E-4</v>
      </c>
      <c r="AN9">
        <f>AJ9*AL9/(AL9^2+AM9^2)+AK9*AM9/(AL9^2+AM9^2)</f>
        <v>17999.999468437731</v>
      </c>
      <c r="AO9">
        <f>AK9*AL9/(AL9^2+AM9^2)-AJ9*AM9/(AL9^2+AM9^2)</f>
        <v>-3.0536279632679535</v>
      </c>
      <c r="AP9" s="51">
        <f>SQRT(AN9^2+AO9^2)</f>
        <v>17999.999727455619</v>
      </c>
      <c r="AQ9">
        <f t="shared" ref="AQ9:AQ72" si="23">Eadcg/(1+(Eadcg*A9/GBP)^2)</f>
        <v>9999.9600001600011</v>
      </c>
      <c r="AR9">
        <f t="shared" ref="AR9:AR72" si="24">-(A9*Eadcg*Eadcg/GBP)/(1+(Eadcg*A9/GBP)^2)</f>
        <v>-19.99992000032</v>
      </c>
      <c r="AT9">
        <f>-AR9*AH9+AG9*AQ9</f>
        <v>-834373617.66695976</v>
      </c>
      <c r="AU9">
        <f>AQ9*AH9+AG9*AR9</f>
        <v>-475513549090.15369</v>
      </c>
      <c r="AV9">
        <f>ATAN2(AT9,AU9)</f>
        <v>-1.5725510039496229</v>
      </c>
      <c r="AW9">
        <f t="shared" ref="AW9:AW73" si="25">AG9-AH9*AO9/_Rfb2+AG9*AN9/_Rfb2+AN9-AO9*AR9+AQ9*AN9</f>
        <v>180048220.48255742</v>
      </c>
      <c r="AX9">
        <f t="shared" ref="AX9:AX73" si="26">AH9+AH9*AN9/_Rfb2+AG9*AO9/_Rfb2+AO9+AO9*AQ9+AN9*AR9</f>
        <v>-303531492.22096932</v>
      </c>
      <c r="AY9">
        <f>ATAN2(AW9,AX9)</f>
        <v>-1.0354080619269044</v>
      </c>
      <c r="BA9">
        <f t="shared" ref="BA9:BA72" si="27">SQRT(AT9^2+AU9^2)/SQRT(AW9^2+AX9^2)</f>
        <v>1347.391848348741</v>
      </c>
      <c r="BB9" s="51">
        <f>20*LOG(BA9)</f>
        <v>62.589878311307373</v>
      </c>
      <c r="BC9">
        <f>AV9-AY9</f>
        <v>-0.53714294202271851</v>
      </c>
      <c r="BD9">
        <f t="shared" ref="BD9:BD72" si="28">BC9*180/Pi-180</f>
        <v>-210.77602360830878</v>
      </c>
      <c r="BF9">
        <f t="shared" ref="BF9:BF72" si="29">20*LOG(BA9*J9*F9*C9)</f>
        <v>85.909689402317909</v>
      </c>
      <c r="BG9">
        <f t="shared" ref="BG9:BG72" si="30">(180/Pi)*(D9+H9+BC9)</f>
        <v>-30.780904450241973</v>
      </c>
      <c r="BH9">
        <f>IF(BG9&gt;180,BG9-180,BG9+180)</f>
        <v>149.21909554975804</v>
      </c>
      <c r="BI9">
        <f>IF(BH9&gt;180,BH9-360,BH9)</f>
        <v>149.21909554975804</v>
      </c>
      <c r="BJ9">
        <f t="shared" ref="BJ9:BJ72" si="31">SUM((BF10&lt;0)*(BF9&gt;0))*A9</f>
        <v>0</v>
      </c>
      <c r="BK9">
        <f>IF(BJ9&gt;0,BI9,0)</f>
        <v>0</v>
      </c>
      <c r="BM9">
        <f>20*LOG(J9*F9*C9)</f>
        <v>23.319811091010546</v>
      </c>
      <c r="BN9">
        <f t="shared" ref="BN9:BN72" si="32">(H9+D9)*180/Pi</f>
        <v>-4.8808419331999075E-3</v>
      </c>
      <c r="BQ9" s="56">
        <f>20*LOG(BA9*7)</f>
        <v>79.491839111592512</v>
      </c>
      <c r="BR9" s="56"/>
      <c r="BS9" s="56"/>
      <c r="BT9" s="56" t="s">
        <v>44</v>
      </c>
      <c r="BU9" s="56" t="s">
        <v>68</v>
      </c>
      <c r="BV9" s="56" t="s">
        <v>69</v>
      </c>
      <c r="BW9" s="56"/>
      <c r="BY9" s="56"/>
      <c r="BZ9" s="56"/>
      <c r="CA9" s="56"/>
      <c r="CC9" s="56"/>
    </row>
    <row r="10" spans="1:81" x14ac:dyDescent="0.25">
      <c r="A10">
        <v>2</v>
      </c>
      <c r="B10">
        <f t="shared" ref="B10:B73" si="33">A10/1000</f>
        <v>2E-3</v>
      </c>
      <c r="C10">
        <f t="shared" si="0"/>
        <v>1.0000000000014388</v>
      </c>
      <c r="D10">
        <f t="shared" si="1"/>
        <v>1.6964600309983728E-6</v>
      </c>
      <c r="F10">
        <f t="shared" si="2"/>
        <v>0.97701077909485012</v>
      </c>
      <c r="G10">
        <f t="shared" si="3"/>
        <v>-1.7207000813559376E-4</v>
      </c>
      <c r="H10">
        <f t="shared" si="4"/>
        <v>-1.7207000813559376E-4</v>
      </c>
      <c r="J10">
        <f t="shared" si="5"/>
        <v>15</v>
      </c>
      <c r="M10">
        <f t="shared" si="6"/>
        <v>1320.8756039716859</v>
      </c>
      <c r="N10">
        <f t="shared" si="7"/>
        <v>-1.5707963250000001</v>
      </c>
      <c r="O10">
        <f t="shared" si="8"/>
        <v>1.0000001238169427</v>
      </c>
      <c r="P10">
        <f t="shared" si="9"/>
        <v>4.9762823468346251E-4</v>
      </c>
      <c r="Q10">
        <f t="shared" si="10"/>
        <v>1.0000000606046611</v>
      </c>
      <c r="R10">
        <f t="shared" si="11"/>
        <v>3.4815128340660639E-4</v>
      </c>
      <c r="S10">
        <f t="shared" si="12"/>
        <v>0.9999999999607565</v>
      </c>
      <c r="T10">
        <f t="shared" si="13"/>
        <v>-8.8592912727682196E-6</v>
      </c>
      <c r="U10">
        <f t="shared" si="14"/>
        <v>0.99999999997558442</v>
      </c>
      <c r="V10">
        <f t="shared" si="15"/>
        <v>-6.9879082642184972E-6</v>
      </c>
      <c r="X10">
        <f t="shared" ref="X10:X73" si="34">20*LOG(C10*J10*O10*Q10*F10*M10*S10*U10)</f>
        <v>85.737052266668172</v>
      </c>
      <c r="Y10">
        <f t="shared" si="16"/>
        <v>-89.962210066069289</v>
      </c>
      <c r="Z10">
        <f t="shared" ref="Z10:Z73" si="35">Y10+180</f>
        <v>90.037789933930711</v>
      </c>
      <c r="AC10">
        <v>1</v>
      </c>
      <c r="AD10">
        <f t="shared" si="17"/>
        <v>4.9762827576000008E-4</v>
      </c>
      <c r="AE10">
        <f t="shared" si="18"/>
        <v>-2.9390892270924042E-13</v>
      </c>
      <c r="AF10">
        <f t="shared" si="19"/>
        <v>4.2059642398200001E-8</v>
      </c>
      <c r="AG10">
        <f t="shared" ref="AG10:AG73" si="36">AC10*AE10/(AE10^2+AF10^2)+AD10*AF10/(AE10^2+AF10^2)</f>
        <v>11665.348050907514</v>
      </c>
      <c r="AH10">
        <f t="shared" ref="AH10:AH73" si="37">AD10*AE10/(AE10^2+AF10^2)-AC10*AF10/(AE10^2+AF10^2)</f>
        <v>-23775760.953006729</v>
      </c>
      <c r="AJ10">
        <f t="shared" si="20"/>
        <v>18000</v>
      </c>
      <c r="AK10">
        <f t="shared" si="21"/>
        <v>0.159467242914</v>
      </c>
      <c r="AL10">
        <v>1</v>
      </c>
      <c r="AM10">
        <f t="shared" si="22"/>
        <v>3.48151297473E-4</v>
      </c>
      <c r="AN10">
        <f t="shared" ref="AN10:AN73" si="38">AJ10*AL10/(AL10^2+AM10^2)+AK10*AM10/(AL10^2+AM10^2)</f>
        <v>17999.997873751119</v>
      </c>
      <c r="AO10">
        <f t="shared" ref="AO10:AO73" si="39">AK10*AL10/(AL10^2+AM10^2)-AJ10*AM10/(AL10^2+AM10^2)</f>
        <v>-6.1072553713436939</v>
      </c>
      <c r="AQ10">
        <f t="shared" si="23"/>
        <v>9999.8400025599585</v>
      </c>
      <c r="AR10">
        <f t="shared" si="24"/>
        <v>-39.999360010239833</v>
      </c>
      <c r="AT10">
        <f t="shared" ref="AT10:AT21" si="40">-AR10*AH10+AG10*AQ10</f>
        <v>-834363607.79346931</v>
      </c>
      <c r="AU10">
        <f t="shared" ref="AU10:AU21" si="41">AQ10*AH10+AG10*AR10</f>
        <v>-237754272075.63611</v>
      </c>
      <c r="AV10">
        <f t="shared" ref="AV10:AV73" si="42">ATAN2(AT10,AU10)</f>
        <v>-1.5743056651353486</v>
      </c>
      <c r="AW10">
        <f t="shared" si="25"/>
        <v>180045861.36189604</v>
      </c>
      <c r="AX10">
        <f t="shared" si="26"/>
        <v>-152351548.33266333</v>
      </c>
      <c r="AY10">
        <f>ATAN2(AW10,AX10)</f>
        <v>-0.70227327756771896</v>
      </c>
      <c r="BA10">
        <f t="shared" si="27"/>
        <v>1008.0595935194762</v>
      </c>
      <c r="BB10">
        <f t="shared" ref="BB10:BB73" si="43">20*LOG(BA10)</f>
        <v>60.069724141627475</v>
      </c>
      <c r="BC10">
        <f t="shared" ref="BC10:BC73" si="44">AV10-AY10</f>
        <v>-0.87203238756762969</v>
      </c>
      <c r="BD10">
        <f t="shared" si="28"/>
        <v>-229.96377546343359</v>
      </c>
      <c r="BF10">
        <f t="shared" si="29"/>
        <v>83.389536426721463</v>
      </c>
      <c r="BG10">
        <f t="shared" si="30"/>
        <v>-49.973537148691811</v>
      </c>
      <c r="BH10">
        <f t="shared" ref="BH10:BH73" si="45">IF(BG10&gt;180,BG10-180,BG10+180)</f>
        <v>130.0264628513082</v>
      </c>
      <c r="BI10">
        <f t="shared" ref="BI10:BI73" si="46">IF(BH10&gt;180,BH10-360,BH10)</f>
        <v>130.0264628513082</v>
      </c>
      <c r="BJ10">
        <f t="shared" si="31"/>
        <v>0</v>
      </c>
      <c r="BK10">
        <f t="shared" ref="BK10:BK73" si="47">IF(BJ10&gt;0,BI10,0)</f>
        <v>0</v>
      </c>
      <c r="BM10">
        <f t="shared" ref="BM10:BM73" si="48">20*LOG(J10*F10*C10)</f>
        <v>23.319812285093995</v>
      </c>
      <c r="BN10">
        <f t="shared" si="32"/>
        <v>-9.7616852582167735E-3</v>
      </c>
      <c r="BQ10" s="56">
        <f t="shared" ref="BQ10:BQ73" si="49">20*LOG(BA10*7)</f>
        <v>76.971684941912613</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1.0000000000032379</v>
      </c>
      <c r="D11">
        <f t="shared" si="1"/>
        <v>2.5446900464945076E-6</v>
      </c>
      <c r="F11">
        <f t="shared" si="2"/>
        <v>0.97701100294901777</v>
      </c>
      <c r="G11">
        <f t="shared" si="3"/>
        <v>-2.5810507293288039E-4</v>
      </c>
      <c r="H11">
        <f t="shared" si="4"/>
        <v>-2.5810507293288039E-4</v>
      </c>
      <c r="J11">
        <f t="shared" si="5"/>
        <v>15</v>
      </c>
      <c r="M11">
        <f t="shared" si="6"/>
        <v>880.58373598112382</v>
      </c>
      <c r="N11">
        <f t="shared" si="7"/>
        <v>-1.5707963250000001</v>
      </c>
      <c r="O11">
        <f t="shared" si="8"/>
        <v>1.0000002785880997</v>
      </c>
      <c r="P11">
        <f t="shared" si="9"/>
        <v>7.4644227500671146E-4</v>
      </c>
      <c r="Q11">
        <f t="shared" si="10"/>
        <v>1.0000001363604825</v>
      </c>
      <c r="R11">
        <f t="shared" si="11"/>
        <v>5.2222689873542569E-4</v>
      </c>
      <c r="S11">
        <f t="shared" si="12"/>
        <v>0.99999999991170219</v>
      </c>
      <c r="T11">
        <f t="shared" si="13"/>
        <v>-1.3288936908717743E-5</v>
      </c>
      <c r="U11">
        <f t="shared" si="14"/>
        <v>0.99999999994506528</v>
      </c>
      <c r="V11">
        <f t="shared" si="15"/>
        <v>-1.048186239611448E-5</v>
      </c>
      <c r="X11">
        <f t="shared" si="34"/>
        <v>82.215231077334323</v>
      </c>
      <c r="Y11">
        <f t="shared" si="16"/>
        <v>-89.943315108507392</v>
      </c>
      <c r="Z11">
        <f t="shared" si="35"/>
        <v>90.056684891492608</v>
      </c>
      <c r="AC11">
        <v>1</v>
      </c>
      <c r="AD11">
        <f t="shared" si="17"/>
        <v>7.4644241364000001E-4</v>
      </c>
      <c r="AE11">
        <f t="shared" si="18"/>
        <v>-6.6129507609579086E-13</v>
      </c>
      <c r="AF11">
        <f t="shared" si="19"/>
        <v>6.3089463597300002E-8</v>
      </c>
      <c r="AG11">
        <f t="shared" si="36"/>
        <v>11665.348050195478</v>
      </c>
      <c r="AH11">
        <f t="shared" si="37"/>
        <v>-15850507.369934805</v>
      </c>
      <c r="AJ11">
        <f t="shared" si="20"/>
        <v>18000</v>
      </c>
      <c r="AK11">
        <f t="shared" si="21"/>
        <v>0.23920086437100002</v>
      </c>
      <c r="AL11">
        <v>1</v>
      </c>
      <c r="AM11">
        <f t="shared" si="22"/>
        <v>5.2222694620950006E-4</v>
      </c>
      <c r="AN11">
        <f t="shared" si="38"/>
        <v>17999.99521594074</v>
      </c>
      <c r="AO11">
        <f t="shared" si="39"/>
        <v>-9.1608816690353443</v>
      </c>
      <c r="AQ11">
        <f t="shared" si="23"/>
        <v>9999.6400129595349</v>
      </c>
      <c r="AR11">
        <f t="shared" si="24"/>
        <v>-59.997840077757203</v>
      </c>
      <c r="AT11">
        <f t="shared" si="40"/>
        <v>-834346925.20482612</v>
      </c>
      <c r="AU11">
        <f t="shared" si="41"/>
        <v>-158500067617.79684</v>
      </c>
      <c r="AV11">
        <f t="shared" si="42"/>
        <v>-1.5760602943838411</v>
      </c>
      <c r="AW11">
        <f t="shared" si="25"/>
        <v>180041929.62002265</v>
      </c>
      <c r="AX11">
        <f t="shared" si="26"/>
        <v>-102218569.26490179</v>
      </c>
      <c r="AY11">
        <f t="shared" ref="AY11:AY74" si="50">ATAN2(AW11,AX11)</f>
        <v>-0.51636765079012281</v>
      </c>
      <c r="BA11">
        <f t="shared" si="27"/>
        <v>765.5798190644806</v>
      </c>
      <c r="BB11">
        <f t="shared" si="43"/>
        <v>57.679809535489326</v>
      </c>
      <c r="BC11">
        <f t="shared" si="44"/>
        <v>-1.0596926435937184</v>
      </c>
      <c r="BD11">
        <f t="shared" si="28"/>
        <v>-240.71591612835908</v>
      </c>
      <c r="BF11">
        <f t="shared" si="29"/>
        <v>80.999623810722724</v>
      </c>
      <c r="BG11">
        <f t="shared" si="30"/>
        <v>-60.730558659725936</v>
      </c>
      <c r="BH11">
        <f t="shared" si="45"/>
        <v>119.26944134027406</v>
      </c>
      <c r="BI11">
        <f t="shared" si="46"/>
        <v>119.26944134027406</v>
      </c>
      <c r="BJ11">
        <f t="shared" si="31"/>
        <v>0</v>
      </c>
      <c r="BK11">
        <f t="shared" si="47"/>
        <v>0</v>
      </c>
      <c r="BM11">
        <f t="shared" si="48"/>
        <v>23.319814275233391</v>
      </c>
      <c r="BN11">
        <f t="shared" si="32"/>
        <v>-1.4642531366868796E-2</v>
      </c>
      <c r="BQ11" s="56">
        <f t="shared" si="49"/>
        <v>74.581770335774465</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1.0000000000057558</v>
      </c>
      <c r="D12">
        <f t="shared" si="1"/>
        <v>3.3929200619869806E-6</v>
      </c>
      <c r="F12">
        <f t="shared" si="2"/>
        <v>0.97701131634501048</v>
      </c>
      <c r="G12">
        <f t="shared" si="3"/>
        <v>-3.4414021060561535E-4</v>
      </c>
      <c r="H12">
        <f t="shared" si="4"/>
        <v>-3.4414021060561535E-4</v>
      </c>
      <c r="J12">
        <f t="shared" si="5"/>
        <v>15</v>
      </c>
      <c r="M12">
        <f t="shared" si="6"/>
        <v>660.43780198584295</v>
      </c>
      <c r="N12">
        <f t="shared" si="7"/>
        <v>-1.5707963250000001</v>
      </c>
      <c r="O12">
        <f t="shared" si="8"/>
        <v>1.0000004952676791</v>
      </c>
      <c r="P12">
        <f t="shared" si="9"/>
        <v>9.9525622290784596E-4</v>
      </c>
      <c r="Q12">
        <f t="shared" si="10"/>
        <v>1.0000002424186225</v>
      </c>
      <c r="R12">
        <f t="shared" si="11"/>
        <v>6.9630248241487529E-4</v>
      </c>
      <c r="S12">
        <f t="shared" si="12"/>
        <v>0.99999999984302601</v>
      </c>
      <c r="T12">
        <f t="shared" si="13"/>
        <v>-1.771858254414576E-5</v>
      </c>
      <c r="U12">
        <f t="shared" si="14"/>
        <v>0.99999999990233812</v>
      </c>
      <c r="V12">
        <f t="shared" si="15"/>
        <v>-1.3975816527754543E-5</v>
      </c>
      <c r="X12">
        <f t="shared" si="34"/>
        <v>79.716461933659787</v>
      </c>
      <c r="Y12">
        <f t="shared" si="16"/>
        <v>-89.924420162229723</v>
      </c>
      <c r="Z12">
        <f t="shared" si="35"/>
        <v>90.075579837770277</v>
      </c>
      <c r="AC12">
        <v>1</v>
      </c>
      <c r="AD12">
        <f t="shared" si="17"/>
        <v>9.9525655152000016E-4</v>
      </c>
      <c r="AE12">
        <f t="shared" si="18"/>
        <v>-1.1756356908369617E-12</v>
      </c>
      <c r="AF12">
        <f t="shared" si="19"/>
        <v>8.4119284796400003E-8</v>
      </c>
      <c r="AG12">
        <f t="shared" si="36"/>
        <v>11665.348049198628</v>
      </c>
      <c r="AH12">
        <f t="shared" si="37"/>
        <v>-11887880.598777939</v>
      </c>
      <c r="AJ12">
        <f t="shared" si="20"/>
        <v>18000</v>
      </c>
      <c r="AK12">
        <f t="shared" si="21"/>
        <v>0.31893448582799999</v>
      </c>
      <c r="AL12">
        <v>1</v>
      </c>
      <c r="AM12">
        <f t="shared" si="22"/>
        <v>6.9630259494600001E-4</v>
      </c>
      <c r="AN12">
        <f t="shared" si="38"/>
        <v>17999.991495007569</v>
      </c>
      <c r="AO12">
        <f t="shared" si="39"/>
        <v>-12.214506301151701</v>
      </c>
      <c r="AQ12">
        <f t="shared" si="23"/>
        <v>9999.3600409573774</v>
      </c>
      <c r="AR12">
        <f t="shared" si="24"/>
        <v>-79.994880327659018</v>
      </c>
      <c r="AT12">
        <f t="shared" si="40"/>
        <v>-834323570.70172369</v>
      </c>
      <c r="AU12">
        <f t="shared" si="41"/>
        <v>-118872131399.21375</v>
      </c>
      <c r="AV12">
        <f t="shared" si="42"/>
        <v>-1.577814875728403</v>
      </c>
      <c r="AW12">
        <f t="shared" si="25"/>
        <v>180036425.4457646</v>
      </c>
      <c r="AX12">
        <f t="shared" si="26"/>
        <v>-77347307.800052822</v>
      </c>
      <c r="AY12">
        <f t="shared" si="50"/>
        <v>-0.40577758717094925</v>
      </c>
      <c r="BA12">
        <f t="shared" si="27"/>
        <v>606.66555250091403</v>
      </c>
      <c r="BB12">
        <f t="shared" si="43"/>
        <v>55.65898671333629</v>
      </c>
      <c r="BC12">
        <f t="shared" si="44"/>
        <v>-1.1720372885574537</v>
      </c>
      <c r="BD12">
        <f t="shared" si="28"/>
        <v>-247.15279014303195</v>
      </c>
      <c r="BF12">
        <f t="shared" si="29"/>
        <v>78.978803774765467</v>
      </c>
      <c r="BG12">
        <f t="shared" si="30"/>
        <v>-67.172313524682934</v>
      </c>
      <c r="BH12">
        <f t="shared" si="45"/>
        <v>112.82768647531707</v>
      </c>
      <c r="BI12">
        <f t="shared" si="46"/>
        <v>112.82768647531707</v>
      </c>
      <c r="BJ12">
        <f t="shared" si="31"/>
        <v>0</v>
      </c>
      <c r="BK12">
        <f t="shared" si="47"/>
        <v>0</v>
      </c>
      <c r="BM12">
        <f t="shared" si="48"/>
        <v>23.319817061429177</v>
      </c>
      <c r="BN12">
        <f t="shared" si="32"/>
        <v>-1.9523381650976647E-2</v>
      </c>
      <c r="BQ12" s="56">
        <f t="shared" si="49"/>
        <v>72.560947513621429</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1.0000000000089937</v>
      </c>
      <c r="D13">
        <f t="shared" si="1"/>
        <v>4.2411500774745716E-6</v>
      </c>
      <c r="F13">
        <f t="shared" si="2"/>
        <v>0.97701171928298591</v>
      </c>
      <c r="G13">
        <f t="shared" si="3"/>
        <v>-4.3017544544571578E-4</v>
      </c>
      <c r="H13">
        <f t="shared" si="4"/>
        <v>-4.3017544544571578E-4</v>
      </c>
      <c r="J13">
        <f t="shared" si="5"/>
        <v>15</v>
      </c>
      <c r="M13">
        <f t="shared" si="6"/>
        <v>528.35024158867441</v>
      </c>
      <c r="N13">
        <f t="shared" si="7"/>
        <v>-1.5707963250000001</v>
      </c>
      <c r="O13">
        <f t="shared" si="8"/>
        <v>1.0000007738556407</v>
      </c>
      <c r="P13">
        <f t="shared" si="9"/>
        <v>1.244070047579601E-3</v>
      </c>
      <c r="Q13">
        <f t="shared" si="10"/>
        <v>1.0000003787790717</v>
      </c>
      <c r="R13">
        <f t="shared" si="11"/>
        <v>8.7037802389518292E-4</v>
      </c>
      <c r="S13">
        <f t="shared" si="12"/>
        <v>0.99999999975472798</v>
      </c>
      <c r="T13">
        <f t="shared" si="13"/>
        <v>-2.214822817887844E-5</v>
      </c>
      <c r="U13">
        <f t="shared" si="14"/>
        <v>0.9999999998474034</v>
      </c>
      <c r="V13">
        <f t="shared" si="15"/>
        <v>-1.746977065905338E-5</v>
      </c>
      <c r="X13">
        <f t="shared" si="34"/>
        <v>77.778268858701566</v>
      </c>
      <c r="Y13">
        <f t="shared" si="16"/>
        <v>-89.905525230997597</v>
      </c>
      <c r="Z13">
        <f t="shared" si="35"/>
        <v>90.094474769002403</v>
      </c>
      <c r="AC13">
        <v>1</v>
      </c>
      <c r="AD13">
        <f t="shared" si="17"/>
        <v>1.2440706894000001E-3</v>
      </c>
      <c r="AE13">
        <f t="shared" si="18"/>
        <v>-1.8369307669327526E-12</v>
      </c>
      <c r="AF13">
        <f t="shared" si="19"/>
        <v>1.0514910599549999E-7</v>
      </c>
      <c r="AG13">
        <f t="shared" si="36"/>
        <v>11665.348047916961</v>
      </c>
      <c r="AH13">
        <f t="shared" si="37"/>
        <v>-9510304.552387096</v>
      </c>
      <c r="AJ13">
        <f t="shared" si="20"/>
        <v>18000</v>
      </c>
      <c r="AK13">
        <f t="shared" si="21"/>
        <v>0.39866810728500007</v>
      </c>
      <c r="AL13">
        <v>1</v>
      </c>
      <c r="AM13">
        <f t="shared" si="22"/>
        <v>8.7037824368250006E-4</v>
      </c>
      <c r="AN13">
        <f t="shared" si="38"/>
        <v>17999.986710952948</v>
      </c>
      <c r="AO13">
        <f t="shared" si="39"/>
        <v>-15.26812871250257</v>
      </c>
      <c r="AQ13">
        <f t="shared" si="23"/>
        <v>9999.0000999900003</v>
      </c>
      <c r="AR13">
        <f t="shared" si="24"/>
        <v>-99.990000999900005</v>
      </c>
      <c r="AT13">
        <f t="shared" si="40"/>
        <v>-834293545.40499949</v>
      </c>
      <c r="AU13">
        <f t="shared" si="41"/>
        <v>-95094702588.416901</v>
      </c>
      <c r="AV13">
        <f t="shared" si="42"/>
        <v>-1.5795693932046413</v>
      </c>
      <c r="AW13">
        <f t="shared" si="25"/>
        <v>180029349.10344866</v>
      </c>
      <c r="AX13">
        <f t="shared" si="26"/>
        <v>-62580706.945050545</v>
      </c>
      <c r="AY13">
        <f t="shared" si="50"/>
        <v>-0.33454755216705434</v>
      </c>
      <c r="BA13">
        <f t="shared" si="27"/>
        <v>498.95203741126869</v>
      </c>
      <c r="BB13">
        <f t="shared" si="43"/>
        <v>53.961176007107255</v>
      </c>
      <c r="BC13">
        <f t="shared" si="44"/>
        <v>-1.2450218410375871</v>
      </c>
      <c r="BD13">
        <f t="shared" si="28"/>
        <v>-251.33449697457297</v>
      </c>
      <c r="BF13">
        <f t="shared" si="29"/>
        <v>77.280996650789263</v>
      </c>
      <c r="BG13">
        <f t="shared" si="30"/>
        <v>-71.358901212075324</v>
      </c>
      <c r="BH13">
        <f t="shared" si="45"/>
        <v>108.64109878792468</v>
      </c>
      <c r="BI13">
        <f t="shared" si="46"/>
        <v>108.64109878792468</v>
      </c>
      <c r="BJ13">
        <f t="shared" si="31"/>
        <v>0</v>
      </c>
      <c r="BK13">
        <f t="shared" si="47"/>
        <v>0</v>
      </c>
      <c r="BM13">
        <f t="shared" si="48"/>
        <v>23.319820643681993</v>
      </c>
      <c r="BN13">
        <f t="shared" si="32"/>
        <v>-2.4404237502364732E-2</v>
      </c>
      <c r="BQ13" s="56">
        <f t="shared" si="49"/>
        <v>70.863136807392394</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1.000000000012951</v>
      </c>
      <c r="D14">
        <f t="shared" si="1"/>
        <v>5.0893800929560589E-6</v>
      </c>
      <c r="F14">
        <f t="shared" si="2"/>
        <v>0.97701221176314701</v>
      </c>
      <c r="G14">
        <f t="shared" si="3"/>
        <v>-5.1621080174518545E-4</v>
      </c>
      <c r="H14">
        <f t="shared" si="4"/>
        <v>-5.1621080174518545E-4</v>
      </c>
      <c r="J14">
        <f t="shared" si="5"/>
        <v>15</v>
      </c>
      <c r="M14">
        <f t="shared" si="6"/>
        <v>440.29186799056191</v>
      </c>
      <c r="N14">
        <f t="shared" si="7"/>
        <v>-1.5707963250000001</v>
      </c>
      <c r="O14">
        <f t="shared" si="8"/>
        <v>1.000001114351933</v>
      </c>
      <c r="P14">
        <f t="shared" si="9"/>
        <v>1.4928837182148036E-3</v>
      </c>
      <c r="Q14">
        <f t="shared" si="10"/>
        <v>1.0000005454418179</v>
      </c>
      <c r="R14">
        <f t="shared" si="11"/>
        <v>1.0444535126265919E-3</v>
      </c>
      <c r="S14">
        <f t="shared" si="12"/>
        <v>0.9999999996468083</v>
      </c>
      <c r="T14">
        <f t="shared" si="13"/>
        <v>-2.6577873812741945E-5</v>
      </c>
      <c r="U14">
        <f t="shared" si="14"/>
        <v>0.99999999978026111</v>
      </c>
      <c r="V14">
        <f t="shared" si="15"/>
        <v>-2.0963724789925687E-5</v>
      </c>
      <c r="X14">
        <f t="shared" si="34"/>
        <v>76.194652719663139</v>
      </c>
      <c r="Y14">
        <f t="shared" si="16"/>
        <v>-89.886630318572458</v>
      </c>
      <c r="Z14">
        <f t="shared" si="35"/>
        <v>90.113369681427542</v>
      </c>
      <c r="AC14">
        <v>1</v>
      </c>
      <c r="AD14">
        <f t="shared" si="17"/>
        <v>1.49288482728E-3</v>
      </c>
      <c r="AE14">
        <f t="shared" si="18"/>
        <v>-2.6451803043831634E-12</v>
      </c>
      <c r="AF14">
        <f t="shared" si="19"/>
        <v>1.261789271946E-7</v>
      </c>
      <c r="AG14">
        <f t="shared" si="36"/>
        <v>11665.348046350482</v>
      </c>
      <c r="AH14">
        <f t="shared" si="37"/>
        <v>-7925253.8683792623</v>
      </c>
      <c r="AJ14">
        <f t="shared" si="20"/>
        <v>18000</v>
      </c>
      <c r="AK14">
        <f t="shared" si="21"/>
        <v>0.47840172874200004</v>
      </c>
      <c r="AL14">
        <v>1</v>
      </c>
      <c r="AM14">
        <f t="shared" si="22"/>
        <v>1.0444538924190001E-3</v>
      </c>
      <c r="AN14">
        <f t="shared" si="38"/>
        <v>17999.980863778623</v>
      </c>
      <c r="AO14">
        <f t="shared" si="39"/>
        <v>-18.321748347899096</v>
      </c>
      <c r="AQ14">
        <f t="shared" si="23"/>
        <v>9998.5602073301452</v>
      </c>
      <c r="AR14">
        <f t="shared" si="24"/>
        <v>-119.98272248796174</v>
      </c>
      <c r="AT14">
        <f t="shared" si="40"/>
        <v>-834256850.75549781</v>
      </c>
      <c r="AU14">
        <f t="shared" si="41"/>
        <v>-79242527601.583572</v>
      </c>
      <c r="AV14">
        <f t="shared" si="42"/>
        <v>-1.581323830851233</v>
      </c>
      <c r="AW14">
        <f t="shared" si="25"/>
        <v>180020700.93286905</v>
      </c>
      <c r="AX14">
        <f t="shared" si="26"/>
        <v>-52866408.08023262</v>
      </c>
      <c r="AY14">
        <f t="shared" si="50"/>
        <v>-0.28563799874344337</v>
      </c>
      <c r="BA14">
        <f t="shared" si="27"/>
        <v>422.37363918518463</v>
      </c>
      <c r="BB14">
        <f t="shared" si="43"/>
        <v>52.513936111269956</v>
      </c>
      <c r="BC14">
        <f t="shared" si="44"/>
        <v>-1.2956858321077895</v>
      </c>
      <c r="BD14">
        <f t="shared" si="28"/>
        <v>-254.23732983950103</v>
      </c>
      <c r="BF14">
        <f t="shared" si="29"/>
        <v>75.833761133262612</v>
      </c>
      <c r="BG14">
        <f t="shared" si="30"/>
        <v>-74.266614939813877</v>
      </c>
      <c r="BH14">
        <f t="shared" si="45"/>
        <v>105.73338506018612</v>
      </c>
      <c r="BI14">
        <f t="shared" si="46"/>
        <v>105.73338506018612</v>
      </c>
      <c r="BJ14">
        <f t="shared" si="31"/>
        <v>0</v>
      </c>
      <c r="BK14">
        <f t="shared" si="47"/>
        <v>0</v>
      </c>
      <c r="BM14">
        <f t="shared" si="48"/>
        <v>23.319825021992663</v>
      </c>
      <c r="BN14">
        <f t="shared" si="32"/>
        <v>-2.9285100312862425E-2</v>
      </c>
      <c r="BQ14" s="56">
        <f t="shared" si="49"/>
        <v>69.415896911555095</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1.0000000000176277</v>
      </c>
      <c r="D15">
        <f t="shared" si="1"/>
        <v>5.9376101084302236E-6</v>
      </c>
      <c r="F15">
        <f t="shared" si="2"/>
        <v>0.97701279378574213</v>
      </c>
      <c r="G15">
        <f t="shared" si="3"/>
        <v>-6.0224630379613654E-4</v>
      </c>
      <c r="H15">
        <f t="shared" si="4"/>
        <v>-6.0224630379613654E-4</v>
      </c>
      <c r="J15">
        <f t="shared" si="5"/>
        <v>15</v>
      </c>
      <c r="M15">
        <f t="shared" si="6"/>
        <v>377.39302970619593</v>
      </c>
      <c r="N15">
        <f t="shared" si="7"/>
        <v>-1.5707963250000001</v>
      </c>
      <c r="O15">
        <f t="shared" si="8"/>
        <v>1.0000015167564924</v>
      </c>
      <c r="P15">
        <f t="shared" si="9"/>
        <v>1.7416972040063948E-3</v>
      </c>
      <c r="Q15">
        <f t="shared" si="10"/>
        <v>1.0000007424068458</v>
      </c>
      <c r="R15">
        <f t="shared" si="11"/>
        <v>1.218528938059365E-3</v>
      </c>
      <c r="S15">
        <f t="shared" si="12"/>
        <v>0.99999999951926699</v>
      </c>
      <c r="T15">
        <f t="shared" si="13"/>
        <v>-3.100751944556244E-5</v>
      </c>
      <c r="U15">
        <f t="shared" si="14"/>
        <v>0.99999999970091102</v>
      </c>
      <c r="V15">
        <f t="shared" si="15"/>
        <v>-2.4457678920286153E-5</v>
      </c>
      <c r="X15">
        <f t="shared" si="34"/>
        <v>74.855727305675742</v>
      </c>
      <c r="Y15">
        <f t="shared" si="16"/>
        <v>-89.867735428715704</v>
      </c>
      <c r="Z15">
        <f t="shared" si="35"/>
        <v>90.132264571284296</v>
      </c>
      <c r="AC15">
        <v>1</v>
      </c>
      <c r="AD15">
        <f t="shared" si="17"/>
        <v>1.7416989651600002E-3</v>
      </c>
      <c r="AE15">
        <f t="shared" si="18"/>
        <v>-3.6003843031881949E-12</v>
      </c>
      <c r="AF15">
        <f t="shared" si="19"/>
        <v>1.472087483937E-7</v>
      </c>
      <c r="AG15">
        <f t="shared" si="36"/>
        <v>11665.348044499189</v>
      </c>
      <c r="AH15">
        <f t="shared" si="37"/>
        <v>-6793074.8200188642</v>
      </c>
      <c r="AJ15">
        <f t="shared" si="20"/>
        <v>18000</v>
      </c>
      <c r="AK15">
        <f t="shared" si="21"/>
        <v>0.55813535019899996</v>
      </c>
      <c r="AL15">
        <v>1</v>
      </c>
      <c r="AM15">
        <f t="shared" si="22"/>
        <v>1.2185295411555001E-3</v>
      </c>
      <c r="AN15">
        <f t="shared" si="38"/>
        <v>17999.973953486719</v>
      </c>
      <c r="AO15">
        <f t="shared" si="39"/>
        <v>-21.375364652154126</v>
      </c>
      <c r="AQ15">
        <f t="shared" si="23"/>
        <v>9998.0403840847193</v>
      </c>
      <c r="AR15">
        <f t="shared" si="24"/>
        <v>-139.97256537718607</v>
      </c>
      <c r="AT15">
        <f t="shared" si="40"/>
        <v>-834213488.51390028</v>
      </c>
      <c r="AU15">
        <f t="shared" si="41"/>
        <v>-67919069211.349442</v>
      </c>
      <c r="AV15">
        <f t="shared" si="42"/>
        <v>-1.5830781727106935</v>
      </c>
      <c r="AW15">
        <f t="shared" si="25"/>
        <v>180010481.34924671</v>
      </c>
      <c r="AX15">
        <f t="shared" si="26"/>
        <v>-46039109.266963571</v>
      </c>
      <c r="AY15">
        <f t="shared" si="50"/>
        <v>-0.25039051259864353</v>
      </c>
      <c r="BA15">
        <f t="shared" si="27"/>
        <v>365.56774645844143</v>
      </c>
      <c r="BB15">
        <f t="shared" si="43"/>
        <v>51.259357430894774</v>
      </c>
      <c r="BC15">
        <f t="shared" si="44"/>
        <v>-1.3326876601120499</v>
      </c>
      <c r="BD15">
        <f t="shared" si="28"/>
        <v>-256.35737842083665</v>
      </c>
      <c r="BF15">
        <f t="shared" si="29"/>
        <v>74.579187627256957</v>
      </c>
      <c r="BG15">
        <f t="shared" si="30"/>
        <v>-76.391544392310934</v>
      </c>
      <c r="BH15">
        <f t="shared" si="45"/>
        <v>103.60845560768907</v>
      </c>
      <c r="BI15">
        <f t="shared" si="46"/>
        <v>103.60845560768907</v>
      </c>
      <c r="BJ15">
        <f t="shared" si="31"/>
        <v>0</v>
      </c>
      <c r="BK15">
        <f t="shared" si="47"/>
        <v>0</v>
      </c>
      <c r="BM15">
        <f t="shared" si="48"/>
        <v>23.319830196362183</v>
      </c>
      <c r="BN15">
        <f t="shared" si="32"/>
        <v>-3.4165971474305279E-2</v>
      </c>
      <c r="BQ15" s="56">
        <f t="shared" si="49"/>
        <v>68.161318231179905</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1.0000000000230238</v>
      </c>
      <c r="D16">
        <f t="shared" si="1"/>
        <v>6.7858401238958435E-6</v>
      </c>
      <c r="F16">
        <f t="shared" si="2"/>
        <v>0.97701346535106404</v>
      </c>
      <c r="G16">
        <f t="shared" si="3"/>
        <v>-6.8828197589081055E-4</v>
      </c>
      <c r="H16">
        <f t="shared" si="4"/>
        <v>-6.8828197589081055E-4</v>
      </c>
      <c r="J16">
        <f t="shared" si="5"/>
        <v>15</v>
      </c>
      <c r="M16">
        <f t="shared" si="6"/>
        <v>330.21890099292148</v>
      </c>
      <c r="N16">
        <f t="shared" si="7"/>
        <v>-1.5707963250000001</v>
      </c>
      <c r="O16">
        <f t="shared" si="8"/>
        <v>1.0000019810692444</v>
      </c>
      <c r="P16">
        <f t="shared" si="9"/>
        <v>1.9905104741474531E-3</v>
      </c>
      <c r="Q16">
        <f t="shared" si="10"/>
        <v>1.0000009696741374</v>
      </c>
      <c r="R16">
        <f t="shared" si="11"/>
        <v>1.3926042896437872E-3</v>
      </c>
      <c r="S16">
        <f t="shared" si="12"/>
        <v>0.99999999937210382</v>
      </c>
      <c r="T16">
        <f t="shared" si="13"/>
        <v>-3.5437165077166088E-5</v>
      </c>
      <c r="U16">
        <f t="shared" si="14"/>
        <v>0.99999999960935315</v>
      </c>
      <c r="V16">
        <f t="shared" si="15"/>
        <v>-2.7951633050049478E-5</v>
      </c>
      <c r="X16">
        <f t="shared" si="34"/>
        <v>73.695900341457261</v>
      </c>
      <c r="Y16">
        <f t="shared" si="16"/>
        <v>-89.848840565188652</v>
      </c>
      <c r="Z16">
        <f t="shared" si="35"/>
        <v>90.151159434811348</v>
      </c>
      <c r="AC16">
        <v>1</v>
      </c>
      <c r="AD16">
        <f t="shared" si="17"/>
        <v>1.9905131030400003E-3</v>
      </c>
      <c r="AE16">
        <f t="shared" si="18"/>
        <v>-4.7025427633478467E-12</v>
      </c>
      <c r="AF16">
        <f t="shared" si="19"/>
        <v>1.6823856959280001E-7</v>
      </c>
      <c r="AG16">
        <f t="shared" si="36"/>
        <v>11665.348042363081</v>
      </c>
      <c r="AH16">
        <f t="shared" si="37"/>
        <v>-5943940.5439381152</v>
      </c>
      <c r="AJ16">
        <f t="shared" si="20"/>
        <v>18000</v>
      </c>
      <c r="AK16">
        <f t="shared" si="21"/>
        <v>0.63786897165599998</v>
      </c>
      <c r="AL16">
        <v>1</v>
      </c>
      <c r="AM16">
        <f t="shared" si="22"/>
        <v>1.392605189892E-3</v>
      </c>
      <c r="AN16">
        <f t="shared" si="38"/>
        <v>17999.965980079745</v>
      </c>
      <c r="AO16">
        <f t="shared" si="39"/>
        <v>-24.428977070082496</v>
      </c>
      <c r="AQ16">
        <f t="shared" si="23"/>
        <v>9997.4406551922712</v>
      </c>
      <c r="AR16">
        <f t="shared" si="24"/>
        <v>-159.95905048307634</v>
      </c>
      <c r="AT16">
        <f t="shared" si="40"/>
        <v>-834163460.76051307</v>
      </c>
      <c r="AU16">
        <f t="shared" si="41"/>
        <v>-59426058824.008987</v>
      </c>
      <c r="AV16">
        <f t="shared" si="42"/>
        <v>-1.5848324028301426</v>
      </c>
      <c r="AW16">
        <f t="shared" si="25"/>
        <v>179998690.84317964</v>
      </c>
      <c r="AX16">
        <f t="shared" si="26"/>
        <v>-41016154.825105324</v>
      </c>
      <c r="AY16">
        <f t="shared" si="50"/>
        <v>-0.22404368930633223</v>
      </c>
      <c r="BA16">
        <f t="shared" si="27"/>
        <v>321.92752203625611</v>
      </c>
      <c r="BB16">
        <f t="shared" si="43"/>
        <v>50.155162134366947</v>
      </c>
      <c r="BC16">
        <f t="shared" si="44"/>
        <v>-1.3607887135238104</v>
      </c>
      <c r="BD16">
        <f t="shared" si="28"/>
        <v>-257.96745018304199</v>
      </c>
      <c r="BF16">
        <f t="shared" si="29"/>
        <v>73.474998301158678</v>
      </c>
      <c r="BG16">
        <f t="shared" si="30"/>
        <v>-78.006497035420509</v>
      </c>
      <c r="BH16">
        <f t="shared" si="45"/>
        <v>101.99350296457949</v>
      </c>
      <c r="BI16">
        <f t="shared" si="46"/>
        <v>101.99350296457949</v>
      </c>
      <c r="BJ16">
        <f t="shared" si="31"/>
        <v>0</v>
      </c>
      <c r="BK16">
        <f t="shared" si="47"/>
        <v>0</v>
      </c>
      <c r="BM16">
        <f t="shared" si="48"/>
        <v>23.319836166791738</v>
      </c>
      <c r="BN16">
        <f t="shared" si="32"/>
        <v>-3.9046852378536293E-2</v>
      </c>
      <c r="BQ16" s="56">
        <f t="shared" si="49"/>
        <v>67.057122934652085</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1.0000000000291394</v>
      </c>
      <c r="D17">
        <f t="shared" si="1"/>
        <v>7.6340701393516988E-6</v>
      </c>
      <c r="F17">
        <f t="shared" si="2"/>
        <v>0.97701422645945124</v>
      </c>
      <c r="G17">
        <f t="shared" si="3"/>
        <v>-7.7431784232160131E-4</v>
      </c>
      <c r="H17">
        <f t="shared" si="4"/>
        <v>-7.7431784232160131E-4</v>
      </c>
      <c r="J17">
        <f t="shared" si="5"/>
        <v>15</v>
      </c>
      <c r="M17">
        <f t="shared" si="6"/>
        <v>293.52791199370796</v>
      </c>
      <c r="N17">
        <f t="shared" si="7"/>
        <v>-1.5707963250000001</v>
      </c>
      <c r="O17">
        <f t="shared" si="8"/>
        <v>1.0000025072901026</v>
      </c>
      <c r="P17">
        <f t="shared" si="9"/>
        <v>2.2393234978312178E-3</v>
      </c>
      <c r="Q17">
        <f t="shared" si="10"/>
        <v>1.000001227243672</v>
      </c>
      <c r="R17">
        <f t="shared" si="11"/>
        <v>1.5666795568301715E-3</v>
      </c>
      <c r="S17">
        <f t="shared" si="12"/>
        <v>0.99999999920531879</v>
      </c>
      <c r="T17">
        <f t="shared" si="13"/>
        <v>-3.9866810707379064E-5</v>
      </c>
      <c r="U17">
        <f t="shared" si="14"/>
        <v>0.99999999950558749</v>
      </c>
      <c r="V17">
        <f t="shared" si="15"/>
        <v>-3.1445587179130352E-5</v>
      </c>
      <c r="X17">
        <f t="shared" si="34"/>
        <v>72.672863464554752</v>
      </c>
      <c r="Y17">
        <f t="shared" si="16"/>
        <v>-89.829945731752744</v>
      </c>
      <c r="Z17">
        <f t="shared" si="35"/>
        <v>90.170054268247256</v>
      </c>
      <c r="AC17">
        <v>1</v>
      </c>
      <c r="AD17">
        <f t="shared" si="17"/>
        <v>2.2393272409200003E-3</v>
      </c>
      <c r="AE17">
        <f t="shared" si="18"/>
        <v>-5.9516556848621178E-12</v>
      </c>
      <c r="AF17">
        <f t="shared" si="19"/>
        <v>1.8926839079190001E-7</v>
      </c>
      <c r="AG17">
        <f t="shared" si="36"/>
        <v>11665.348039942157</v>
      </c>
      <c r="AH17">
        <f t="shared" si="37"/>
        <v>-5283502.7827104628</v>
      </c>
      <c r="AJ17">
        <f t="shared" si="20"/>
        <v>18000</v>
      </c>
      <c r="AK17">
        <f t="shared" si="21"/>
        <v>0.71760259311300012</v>
      </c>
      <c r="AL17">
        <v>1</v>
      </c>
      <c r="AM17">
        <f t="shared" si="22"/>
        <v>1.5666808386285E-3</v>
      </c>
      <c r="AN17">
        <f t="shared" si="38"/>
        <v>17999.956943560614</v>
      </c>
      <c r="AO17">
        <f t="shared" si="39"/>
        <v>-27.482585046501431</v>
      </c>
      <c r="AQ17">
        <f t="shared" si="23"/>
        <v>9996.7610494199889</v>
      </c>
      <c r="AR17">
        <f t="shared" si="24"/>
        <v>-179.94169888955977</v>
      </c>
      <c r="AT17">
        <f t="shared" si="40"/>
        <v>-834106769.89501572</v>
      </c>
      <c r="AU17">
        <f t="shared" si="41"/>
        <v>-52820013905.246529</v>
      </c>
      <c r="AV17">
        <f t="shared" si="42"/>
        <v>-1.5865865052620705</v>
      </c>
      <c r="AW17">
        <f t="shared" si="25"/>
        <v>179985329.98058411</v>
      </c>
      <c r="AX17">
        <f t="shared" si="26"/>
        <v>-37196065.192675762</v>
      </c>
      <c r="AY17">
        <f t="shared" si="50"/>
        <v>-0.20379270945176045</v>
      </c>
      <c r="BA17">
        <f t="shared" si="27"/>
        <v>287.43124581695196</v>
      </c>
      <c r="BB17">
        <f t="shared" si="43"/>
        <v>49.170679545155963</v>
      </c>
      <c r="BC17">
        <f t="shared" si="44"/>
        <v>-1.38279379581031</v>
      </c>
      <c r="BD17">
        <f t="shared" si="28"/>
        <v>-259.2282485273372</v>
      </c>
      <c r="BF17">
        <f t="shared" si="29"/>
        <v>72.490522478438663</v>
      </c>
      <c r="BG17">
        <f t="shared" si="30"/>
        <v>-79.272176271754574</v>
      </c>
      <c r="BH17">
        <f t="shared" si="45"/>
        <v>100.72782372824543</v>
      </c>
      <c r="BI17">
        <f t="shared" si="46"/>
        <v>100.72782372824543</v>
      </c>
      <c r="BJ17">
        <f t="shared" si="31"/>
        <v>0</v>
      </c>
      <c r="BK17">
        <f t="shared" si="47"/>
        <v>0</v>
      </c>
      <c r="BM17">
        <f t="shared" si="48"/>
        <v>23.31984293328269</v>
      </c>
      <c r="BN17">
        <f t="shared" si="32"/>
        <v>-4.3927744417407176E-2</v>
      </c>
      <c r="BQ17" s="56">
        <f t="shared" si="49"/>
        <v>66.072640345441101</v>
      </c>
      <c r="BR17" s="59"/>
      <c r="BS17" s="59"/>
      <c r="BT17" s="59">
        <v>117.49</v>
      </c>
      <c r="BU17" s="59">
        <v>33.0246</v>
      </c>
      <c r="BV17" s="59">
        <v>-264.9049</v>
      </c>
      <c r="BW17" s="61"/>
      <c r="BY17" s="59"/>
      <c r="BZ17" s="59"/>
      <c r="CA17" s="59"/>
      <c r="CC17" s="59"/>
    </row>
    <row r="18" spans="1:81" x14ac:dyDescent="0.25">
      <c r="A18">
        <v>10</v>
      </c>
      <c r="B18">
        <f t="shared" si="33"/>
        <v>0.01</v>
      </c>
      <c r="C18">
        <f t="shared" si="0"/>
        <v>1.0000000000359748</v>
      </c>
      <c r="D18">
        <f t="shared" si="1"/>
        <v>8.4823001547965689E-6</v>
      </c>
      <c r="F18">
        <f t="shared" si="2"/>
        <v>0.9770150771112871</v>
      </c>
      <c r="G18">
        <f t="shared" si="3"/>
        <v>-8.6035392738107559E-4</v>
      </c>
      <c r="H18">
        <f t="shared" si="4"/>
        <v>-8.6035392738107559E-4</v>
      </c>
      <c r="J18">
        <f t="shared" si="5"/>
        <v>15</v>
      </c>
      <c r="M18">
        <f t="shared" si="6"/>
        <v>264.1751207943372</v>
      </c>
      <c r="N18">
        <f t="shared" si="7"/>
        <v>-1.5707963250000001</v>
      </c>
      <c r="O18">
        <f t="shared" si="8"/>
        <v>1.0000030954189696</v>
      </c>
      <c r="P18">
        <f t="shared" si="9"/>
        <v>2.4881362442511108E-3</v>
      </c>
      <c r="Q18">
        <f t="shared" si="10"/>
        <v>1.0000015151154265</v>
      </c>
      <c r="R18">
        <f t="shared" si="11"/>
        <v>1.7407547290688601E-3</v>
      </c>
      <c r="S18">
        <f t="shared" si="12"/>
        <v>0.99999999901891212</v>
      </c>
      <c r="T18">
        <f t="shared" si="13"/>
        <v>-4.4296456336027516E-5</v>
      </c>
      <c r="U18">
        <f t="shared" si="14"/>
        <v>0.99999999938961426</v>
      </c>
      <c r="V18">
        <f t="shared" si="15"/>
        <v>-3.4939541307443461E-5</v>
      </c>
      <c r="X18">
        <f t="shared" si="34"/>
        <v>71.7577288220957</v>
      </c>
      <c r="Y18">
        <f t="shared" si="16"/>
        <v>-89.81105093216938</v>
      </c>
      <c r="Z18">
        <f t="shared" si="35"/>
        <v>90.18894906783062</v>
      </c>
      <c r="AC18">
        <v>1</v>
      </c>
      <c r="AD18">
        <f t="shared" si="17"/>
        <v>2.4881413788000002E-3</v>
      </c>
      <c r="AE18">
        <f t="shared" si="18"/>
        <v>-7.3477230677310105E-12</v>
      </c>
      <c r="AF18">
        <f t="shared" si="19"/>
        <v>2.1029821199099998E-7</v>
      </c>
      <c r="AG18">
        <f t="shared" si="36"/>
        <v>11665.348037236417</v>
      </c>
      <c r="AH18">
        <f t="shared" si="37"/>
        <v>-4755152.5818799799</v>
      </c>
      <c r="AJ18">
        <f t="shared" si="20"/>
        <v>18000</v>
      </c>
      <c r="AK18">
        <f t="shared" si="21"/>
        <v>0.79733621457000015</v>
      </c>
      <c r="AL18">
        <v>1</v>
      </c>
      <c r="AM18">
        <f t="shared" si="22"/>
        <v>1.7407564873650001E-3</v>
      </c>
      <c r="AN18">
        <f t="shared" si="38"/>
        <v>17999.94684393259</v>
      </c>
      <c r="AO18">
        <f t="shared" si="39"/>
        <v>-30.536188026230818</v>
      </c>
      <c r="AQ18">
        <f t="shared" si="23"/>
        <v>9996.0015993602556</v>
      </c>
      <c r="AR18">
        <f t="shared" si="24"/>
        <v>-199.92003198720514</v>
      </c>
      <c r="AT18">
        <f t="shared" si="40"/>
        <v>-834043418.6361773</v>
      </c>
      <c r="AU18">
        <f t="shared" si="41"/>
        <v>-47534844950.427078</v>
      </c>
      <c r="AV18">
        <f t="shared" si="42"/>
        <v>-1.5883404640651033</v>
      </c>
      <c r="AW18">
        <f t="shared" si="25"/>
        <v>179970399.40262631</v>
      </c>
      <c r="AX18">
        <f t="shared" si="26"/>
        <v>-34217948.8701628</v>
      </c>
      <c r="AY18">
        <f t="shared" si="50"/>
        <v>-0.18788836231648434</v>
      </c>
      <c r="BA18">
        <f t="shared" si="27"/>
        <v>259.51745290443097</v>
      </c>
      <c r="BB18">
        <f t="shared" si="43"/>
        <v>48.283331401316445</v>
      </c>
      <c r="BC18">
        <f t="shared" si="44"/>
        <v>-1.4004521017486189</v>
      </c>
      <c r="BD18">
        <f t="shared" si="28"/>
        <v>-260.23999493210914</v>
      </c>
      <c r="BF18">
        <f t="shared" si="29"/>
        <v>71.60318189715305</v>
      </c>
      <c r="BG18">
        <f t="shared" si="30"/>
        <v>-80.28880358109194</v>
      </c>
      <c r="BH18">
        <f t="shared" si="45"/>
        <v>99.71119641890806</v>
      </c>
      <c r="BI18">
        <f t="shared" si="46"/>
        <v>99.71119641890806</v>
      </c>
      <c r="BJ18">
        <f t="shared" si="31"/>
        <v>0</v>
      </c>
      <c r="BK18">
        <f t="shared" si="47"/>
        <v>0</v>
      </c>
      <c r="BM18">
        <f t="shared" si="48"/>
        <v>23.319850495836597</v>
      </c>
      <c r="BN18">
        <f t="shared" si="32"/>
        <v>-4.8808648982779548E-2</v>
      </c>
      <c r="BQ18" s="56">
        <f t="shared" si="49"/>
        <v>65.185292201601584</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1.0000000001438987</v>
      </c>
      <c r="D19">
        <f t="shared" si="1"/>
        <v>1.6964600308372543E-5</v>
      </c>
      <c r="F19">
        <f t="shared" si="2"/>
        <v>0.97702850863590573</v>
      </c>
      <c r="G19">
        <f t="shared" si="3"/>
        <v>-1.72073214708527E-3</v>
      </c>
      <c r="H19">
        <f t="shared" si="4"/>
        <v>-1.72073214708527E-3</v>
      </c>
      <c r="J19">
        <f t="shared" si="5"/>
        <v>15</v>
      </c>
      <c r="M19">
        <f t="shared" si="6"/>
        <v>132.0875603971686</v>
      </c>
      <c r="N19">
        <f t="shared" si="7"/>
        <v>-1.5707963250000001</v>
      </c>
      <c r="O19">
        <f t="shared" si="8"/>
        <v>1.0000123816183897</v>
      </c>
      <c r="P19">
        <f t="shared" si="9"/>
        <v>4.9762416816666096E-3</v>
      </c>
      <c r="Q19">
        <f t="shared" si="10"/>
        <v>1.0000060604479322</v>
      </c>
      <c r="R19">
        <f t="shared" si="11"/>
        <v>3.481498908437602E-3</v>
      </c>
      <c r="S19">
        <f t="shared" si="12"/>
        <v>0.99999999607564805</v>
      </c>
      <c r="T19">
        <f t="shared" si="13"/>
        <v>-8.8592912498220141E-5</v>
      </c>
      <c r="U19">
        <f t="shared" si="14"/>
        <v>0.99999999755845703</v>
      </c>
      <c r="V19">
        <f t="shared" si="15"/>
        <v>-6.9879082529580527E-5</v>
      </c>
      <c r="X19">
        <f t="shared" si="34"/>
        <v>65.73736841520406</v>
      </c>
      <c r="Y19">
        <f t="shared" si="16"/>
        <v>-89.622105625726519</v>
      </c>
      <c r="Z19">
        <f t="shared" si="35"/>
        <v>90.377894374273481</v>
      </c>
      <c r="AC19">
        <v>1</v>
      </c>
      <c r="AD19">
        <f t="shared" si="17"/>
        <v>4.9762827576000004E-3</v>
      </c>
      <c r="AE19">
        <f t="shared" si="18"/>
        <v>-2.9390892270924042E-11</v>
      </c>
      <c r="AF19">
        <f t="shared" si="19"/>
        <v>4.2059642398199996E-7</v>
      </c>
      <c r="AG19">
        <f t="shared" si="36"/>
        <v>11665.347994514244</v>
      </c>
      <c r="AH19">
        <f t="shared" si="37"/>
        <v>-2377576.9023128515</v>
      </c>
      <c r="AJ19">
        <f t="shared" si="20"/>
        <v>18000</v>
      </c>
      <c r="AK19">
        <f t="shared" si="21"/>
        <v>1.5946724291400003</v>
      </c>
      <c r="AL19">
        <v>1</v>
      </c>
      <c r="AM19">
        <f t="shared" si="22"/>
        <v>3.4815129747300002E-3</v>
      </c>
      <c r="AN19">
        <f t="shared" si="38"/>
        <v>17999.787377663255</v>
      </c>
      <c r="AO19">
        <f t="shared" si="39"/>
        <v>-61.071820868575919</v>
      </c>
      <c r="AQ19">
        <f t="shared" si="23"/>
        <v>9984.0255591054301</v>
      </c>
      <c r="AR19">
        <f t="shared" si="24"/>
        <v>-399.36102236421721</v>
      </c>
      <c r="AT19">
        <f t="shared" si="40"/>
        <v>-833044409.92411947</v>
      </c>
      <c r="AU19">
        <f t="shared" si="41"/>
        <v>-23742447246.731548</v>
      </c>
      <c r="AV19">
        <f t="shared" si="42"/>
        <v>-1.6058686513190494</v>
      </c>
      <c r="AW19">
        <f t="shared" si="25"/>
        <v>179734953.95798808</v>
      </c>
      <c r="AX19">
        <f t="shared" si="26"/>
        <v>-22955331.716107842</v>
      </c>
      <c r="AY19">
        <f t="shared" si="50"/>
        <v>-0.12702996505907463</v>
      </c>
      <c r="BA19">
        <f t="shared" si="27"/>
        <v>131.11325891922758</v>
      </c>
      <c r="BB19">
        <f t="shared" si="43"/>
        <v>42.3529322448302</v>
      </c>
      <c r="BC19">
        <f t="shared" si="44"/>
        <v>-1.4788386862599747</v>
      </c>
      <c r="BD19">
        <f t="shared" si="28"/>
        <v>-264.73121540018735</v>
      </c>
      <c r="BF19">
        <f t="shared" si="29"/>
        <v>65.672902150138768</v>
      </c>
      <c r="BG19">
        <f t="shared" si="30"/>
        <v>-84.828834090000569</v>
      </c>
      <c r="BH19">
        <f t="shared" si="45"/>
        <v>95.171165909999431</v>
      </c>
      <c r="BI19">
        <f t="shared" si="46"/>
        <v>95.171165909999431</v>
      </c>
      <c r="BJ19">
        <f t="shared" si="31"/>
        <v>0</v>
      </c>
      <c r="BK19">
        <f t="shared" si="47"/>
        <v>0</v>
      </c>
      <c r="BM19">
        <f t="shared" si="48"/>
        <v>23.319969905308568</v>
      </c>
      <c r="BN19">
        <f t="shared" si="32"/>
        <v>-9.7618689813219903E-2</v>
      </c>
      <c r="BQ19" s="56">
        <f t="shared" si="49"/>
        <v>59.254893045115338</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1.0000000003237723</v>
      </c>
      <c r="D20">
        <f t="shared" si="1"/>
        <v>2.5446900459507332E-5</v>
      </c>
      <c r="F20">
        <f t="shared" si="2"/>
        <v>0.97705089526199052</v>
      </c>
      <c r="G20">
        <f t="shared" si="3"/>
        <v>-2.5811589536009426E-3</v>
      </c>
      <c r="H20">
        <f t="shared" si="4"/>
        <v>-2.5811589536009426E-3</v>
      </c>
      <c r="J20">
        <f t="shared" si="5"/>
        <v>15</v>
      </c>
      <c r="M20">
        <f t="shared" si="6"/>
        <v>88.058373598112397</v>
      </c>
      <c r="N20">
        <f t="shared" si="7"/>
        <v>-1.5707963250000001</v>
      </c>
      <c r="O20">
        <f t="shared" si="8"/>
        <v>1.000027858425798</v>
      </c>
      <c r="P20">
        <f t="shared" si="9"/>
        <v>7.4642855076994304E-3</v>
      </c>
      <c r="Q20">
        <f t="shared" si="10"/>
        <v>1.0000136359561977</v>
      </c>
      <c r="R20">
        <f t="shared" si="11"/>
        <v>5.2222219887897168E-3</v>
      </c>
      <c r="S20">
        <f t="shared" si="12"/>
        <v>0.99999999117020788</v>
      </c>
      <c r="T20">
        <f t="shared" si="13"/>
        <v>-1.3288936831274301E-4</v>
      </c>
      <c r="U20">
        <f t="shared" si="14"/>
        <v>0.9999999945065281</v>
      </c>
      <c r="V20">
        <f t="shared" si="15"/>
        <v>-1.0481862358110481E-4</v>
      </c>
      <c r="X20">
        <f t="shared" si="34"/>
        <v>62.215942410312273</v>
      </c>
      <c r="Y20">
        <f t="shared" si="16"/>
        <v>-89.433167842030159</v>
      </c>
      <c r="Z20">
        <f t="shared" si="35"/>
        <v>90.566832157969841</v>
      </c>
      <c r="AC20">
        <v>1</v>
      </c>
      <c r="AD20">
        <f t="shared" si="17"/>
        <v>7.4644241364000006E-3</v>
      </c>
      <c r="AE20">
        <f t="shared" si="18"/>
        <v>-6.6129507609579096E-11</v>
      </c>
      <c r="AF20">
        <f t="shared" si="19"/>
        <v>6.3089463597300007E-7</v>
      </c>
      <c r="AG20">
        <f t="shared" si="36"/>
        <v>11665.347923310617</v>
      </c>
      <c r="AH20">
        <f t="shared" si="37"/>
        <v>-1585051.9475117403</v>
      </c>
      <c r="AJ20">
        <f t="shared" si="20"/>
        <v>18000</v>
      </c>
      <c r="AK20">
        <f t="shared" si="21"/>
        <v>2.3920086437100001</v>
      </c>
      <c r="AL20">
        <v>1</v>
      </c>
      <c r="AM20">
        <f t="shared" si="22"/>
        <v>5.2222694620950002E-3</v>
      </c>
      <c r="AN20">
        <f t="shared" si="38"/>
        <v>17999.521606990449</v>
      </c>
      <c r="AO20">
        <f t="shared" si="39"/>
        <v>-91.606343376795337</v>
      </c>
      <c r="AQ20">
        <f t="shared" si="23"/>
        <v>9964.1291351135915</v>
      </c>
      <c r="AR20">
        <f t="shared" si="24"/>
        <v>-597.8477481068154</v>
      </c>
      <c r="AT20">
        <f t="shared" si="40"/>
        <v>-831384704.3383199</v>
      </c>
      <c r="AU20">
        <f t="shared" si="41"/>
        <v>-15800636392.857103</v>
      </c>
      <c r="AV20">
        <f t="shared" si="42"/>
        <v>-1.623365015031986</v>
      </c>
      <c r="AW20">
        <f t="shared" si="25"/>
        <v>179343796.88830635</v>
      </c>
      <c r="AX20">
        <f t="shared" si="26"/>
        <v>-21778641.338069987</v>
      </c>
      <c r="AY20">
        <f t="shared" si="50"/>
        <v>-0.12084346466766527</v>
      </c>
      <c r="BA20">
        <f t="shared" si="27"/>
        <v>87.580978842809827</v>
      </c>
      <c r="BB20">
        <f t="shared" si="43"/>
        <v>38.848195894915094</v>
      </c>
      <c r="BC20">
        <f t="shared" si="44"/>
        <v>-1.5025215503643208</v>
      </c>
      <c r="BD20">
        <f t="shared" si="28"/>
        <v>-266.08814356169876</v>
      </c>
      <c r="BF20">
        <f t="shared" si="29"/>
        <v>62.168364819045159</v>
      </c>
      <c r="BG20">
        <f t="shared" si="30"/>
        <v>-86.234575076161818</v>
      </c>
      <c r="BH20">
        <f t="shared" si="45"/>
        <v>93.765424923838182</v>
      </c>
      <c r="BI20">
        <f t="shared" si="46"/>
        <v>93.765424923838182</v>
      </c>
      <c r="BJ20">
        <f t="shared" si="31"/>
        <v>0</v>
      </c>
      <c r="BK20">
        <f t="shared" si="47"/>
        <v>0</v>
      </c>
      <c r="BM20">
        <f t="shared" si="48"/>
        <v>23.320168924130066</v>
      </c>
      <c r="BN20">
        <f t="shared" si="32"/>
        <v>-0.14643151446304101</v>
      </c>
      <c r="BQ20" s="56">
        <f t="shared" si="49"/>
        <v>55.750156695200232</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1.0000000005755953</v>
      </c>
      <c r="D21">
        <f t="shared" si="1"/>
        <v>3.3929200606980341E-5</v>
      </c>
      <c r="F21">
        <f t="shared" si="2"/>
        <v>0.97708223811720996</v>
      </c>
      <c r="G21">
        <f t="shared" si="3"/>
        <v>-3.4416586457473156E-3</v>
      </c>
      <c r="H21">
        <f t="shared" si="4"/>
        <v>-3.4416586457473156E-3</v>
      </c>
      <c r="J21">
        <f t="shared" si="5"/>
        <v>15</v>
      </c>
      <c r="M21">
        <f t="shared" si="6"/>
        <v>66.043780198584301</v>
      </c>
      <c r="N21">
        <f t="shared" si="7"/>
        <v>-1.5707963250000001</v>
      </c>
      <c r="O21">
        <f t="shared" si="8"/>
        <v>1.0000495255537769</v>
      </c>
      <c r="P21">
        <f t="shared" si="9"/>
        <v>9.9522369223791745E-3</v>
      </c>
      <c r="Q21">
        <f t="shared" si="10"/>
        <v>1.0000242415713596</v>
      </c>
      <c r="R21">
        <f t="shared" si="11"/>
        <v>6.9629134215758752E-3</v>
      </c>
      <c r="S21">
        <f t="shared" si="12"/>
        <v>0.99999998430259196</v>
      </c>
      <c r="T21">
        <f t="shared" si="13"/>
        <v>-1.7718582360576121E-4</v>
      </c>
      <c r="U21">
        <f t="shared" si="14"/>
        <v>0.9999999902338278</v>
      </c>
      <c r="V21">
        <f t="shared" si="15"/>
        <v>-1.3975816437670989E-4</v>
      </c>
      <c r="X21">
        <f t="shared" si="34"/>
        <v>59.717726522565414</v>
      </c>
      <c r="Y21">
        <f t="shared" si="16"/>
        <v>-89.24424134238096</v>
      </c>
      <c r="Z21">
        <f t="shared" si="35"/>
        <v>90.75575865761904</v>
      </c>
      <c r="AC21">
        <v>1</v>
      </c>
      <c r="AD21">
        <f t="shared" si="17"/>
        <v>9.9525655152000007E-3</v>
      </c>
      <c r="AE21">
        <f t="shared" si="18"/>
        <v>-1.1756356908369617E-10</v>
      </c>
      <c r="AF21">
        <f t="shared" si="19"/>
        <v>8.4119284796399992E-7</v>
      </c>
      <c r="AG21">
        <f t="shared" si="36"/>
        <v>11665.347823625547</v>
      </c>
      <c r="AH21">
        <f t="shared" si="37"/>
        <v>-1188789.6739021267</v>
      </c>
      <c r="AJ21">
        <f t="shared" si="20"/>
        <v>18000</v>
      </c>
      <c r="AK21">
        <f t="shared" si="21"/>
        <v>3.1893448582800006</v>
      </c>
      <c r="AL21">
        <v>1</v>
      </c>
      <c r="AM21">
        <f t="shared" si="22"/>
        <v>6.9630259494600005E-3</v>
      </c>
      <c r="AN21">
        <f t="shared" si="38"/>
        <v>17999.149541577695</v>
      </c>
      <c r="AO21">
        <f t="shared" si="39"/>
        <v>-122.13920046793658</v>
      </c>
      <c r="AQ21">
        <f t="shared" si="23"/>
        <v>9936.4069952305254</v>
      </c>
      <c r="AR21">
        <f t="shared" si="24"/>
        <v>-794.91255961844195</v>
      </c>
      <c r="AT21">
        <f t="shared" si="40"/>
        <v>-829072198.8130424</v>
      </c>
      <c r="AU21">
        <f t="shared" si="41"/>
        <v>-11821570963.116226</v>
      </c>
      <c r="AV21">
        <f t="shared" si="42"/>
        <v>-1.6408138337491314</v>
      </c>
      <c r="AW21">
        <f t="shared" si="25"/>
        <v>178798790.52563822</v>
      </c>
      <c r="AX21">
        <f t="shared" si="26"/>
        <v>-23100154.708623841</v>
      </c>
      <c r="AY21">
        <f t="shared" si="50"/>
        <v>-0.128484648719523</v>
      </c>
      <c r="BA21">
        <f t="shared" si="27"/>
        <v>65.732689498639459</v>
      </c>
      <c r="BB21">
        <f t="shared" si="43"/>
        <v>36.355628042084582</v>
      </c>
      <c r="BC21">
        <f t="shared" si="44"/>
        <v>-1.5123291850296083</v>
      </c>
      <c r="BD21">
        <f t="shared" si="28"/>
        <v>-266.65007963566808</v>
      </c>
      <c r="BF21">
        <f t="shared" si="29"/>
        <v>59.676075598938176</v>
      </c>
      <c r="BG21">
        <f t="shared" si="30"/>
        <v>-86.845328150820166</v>
      </c>
      <c r="BH21">
        <f t="shared" si="45"/>
        <v>93.154671849179834</v>
      </c>
      <c r="BI21">
        <f t="shared" si="46"/>
        <v>93.154671849179834</v>
      </c>
      <c r="BJ21">
        <f t="shared" si="31"/>
        <v>0</v>
      </c>
      <c r="BK21">
        <f t="shared" si="47"/>
        <v>0</v>
      </c>
      <c r="BM21">
        <f t="shared" si="48"/>
        <v>23.320447556853594</v>
      </c>
      <c r="BN21">
        <f t="shared" si="32"/>
        <v>-0.19524851515210295</v>
      </c>
      <c r="BQ21" s="56">
        <f t="shared" si="49"/>
        <v>53.257588842369721</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1.0000000008993677</v>
      </c>
      <c r="D22">
        <f t="shared" si="1"/>
        <v>4.2411500749570984E-5</v>
      </c>
      <c r="F22">
        <f t="shared" si="2"/>
        <v>0.97712253878047728</v>
      </c>
      <c r="G22">
        <f t="shared" si="3"/>
        <v>-4.3022555288408561E-3</v>
      </c>
      <c r="H22">
        <f t="shared" si="4"/>
        <v>-4.3022555288408561E-3</v>
      </c>
      <c r="J22">
        <f t="shared" si="5"/>
        <v>15</v>
      </c>
      <c r="M22">
        <f t="shared" si="6"/>
        <v>52.835024158867434</v>
      </c>
      <c r="N22">
        <f t="shared" si="7"/>
        <v>-1.5707963250000001</v>
      </c>
      <c r="O22">
        <f t="shared" si="8"/>
        <v>1.0000773825999778</v>
      </c>
      <c r="P22">
        <f t="shared" si="9"/>
        <v>1.2440065132599378E-2</v>
      </c>
      <c r="Q22">
        <f t="shared" si="10"/>
        <v>1.0000378771970129</v>
      </c>
      <c r="R22">
        <f t="shared" si="11"/>
        <v>8.7035626593974375E-3</v>
      </c>
      <c r="S22">
        <f t="shared" si="12"/>
        <v>0.99999997547280028</v>
      </c>
      <c r="T22">
        <f t="shared" si="13"/>
        <v>-2.2148227820343986E-4</v>
      </c>
      <c r="U22">
        <f t="shared" si="14"/>
        <v>0.99999998474035601</v>
      </c>
      <c r="V22">
        <f t="shared" si="15"/>
        <v>-1.7469770483108943E-4</v>
      </c>
      <c r="X22">
        <f t="shared" si="34"/>
        <v>57.780244772730867</v>
      </c>
      <c r="Y22">
        <f t="shared" si="16"/>
        <v>-89.055329887992698</v>
      </c>
      <c r="Z22">
        <f t="shared" si="35"/>
        <v>90.944670112007302</v>
      </c>
      <c r="AC22">
        <v>1</v>
      </c>
      <c r="AD22">
        <f t="shared" si="17"/>
        <v>1.2440706894E-2</v>
      </c>
      <c r="AE22">
        <f t="shared" si="18"/>
        <v>-1.8369307669327523E-10</v>
      </c>
      <c r="AF22">
        <f t="shared" si="19"/>
        <v>1.0514910599549999E-6</v>
      </c>
      <c r="AG22">
        <f t="shared" si="36"/>
        <v>11665.34769545903</v>
      </c>
      <c r="AH22">
        <f t="shared" si="37"/>
        <v>-951032.47276910313</v>
      </c>
      <c r="AJ22">
        <f t="shared" si="20"/>
        <v>18000</v>
      </c>
      <c r="AK22">
        <f t="shared" si="21"/>
        <v>3.9866810728500002</v>
      </c>
      <c r="AL22">
        <v>1</v>
      </c>
      <c r="AM22">
        <f t="shared" si="22"/>
        <v>8.703782436825E-3</v>
      </c>
      <c r="AN22">
        <f t="shared" si="38"/>
        <v>17998.671194952694</v>
      </c>
      <c r="AO22">
        <f t="shared" si="39"/>
        <v>-152.6698371599673</v>
      </c>
      <c r="AQ22">
        <f t="shared" si="23"/>
        <v>9900.9900990099013</v>
      </c>
      <c r="AR22">
        <f t="shared" si="24"/>
        <v>-990.09900990099004</v>
      </c>
      <c r="AT22">
        <f t="shared" ref="AT22:AT85" si="52">-AR22*AH22+AG22*AQ22</f>
        <v>-826117817.63813138</v>
      </c>
      <c r="AU22">
        <f t="shared" ref="AU22:AU85" si="53">AQ22*AH22+AG22*AR22</f>
        <v>-9427712945.9272175</v>
      </c>
      <c r="AV22">
        <f t="shared" si="42"/>
        <v>-1.6581996118582902</v>
      </c>
      <c r="AW22">
        <f t="shared" si="25"/>
        <v>178102511.14240831</v>
      </c>
      <c r="AX22">
        <f t="shared" si="26"/>
        <v>-25395188.204182349</v>
      </c>
      <c r="AY22">
        <f t="shared" si="50"/>
        <v>-0.14163277480583375</v>
      </c>
      <c r="BA22">
        <f t="shared" si="27"/>
        <v>52.604961063985265</v>
      </c>
      <c r="BB22">
        <f t="shared" si="43"/>
        <v>34.420534069810074</v>
      </c>
      <c r="BC22">
        <f t="shared" si="44"/>
        <v>-1.5165668370524565</v>
      </c>
      <c r="BD22">
        <f t="shared" si="28"/>
        <v>-266.89287921189975</v>
      </c>
      <c r="BF22">
        <f t="shared" si="29"/>
        <v>57.741339879663073</v>
      </c>
      <c r="BG22">
        <f t="shared" si="30"/>
        <v>-87.136950296372305</v>
      </c>
      <c r="BH22">
        <f t="shared" si="45"/>
        <v>92.863049703627695</v>
      </c>
      <c r="BI22">
        <f t="shared" si="46"/>
        <v>92.863049703627695</v>
      </c>
      <c r="BJ22">
        <f t="shared" si="31"/>
        <v>0</v>
      </c>
      <c r="BK22">
        <f t="shared" si="47"/>
        <v>0</v>
      </c>
      <c r="BM22">
        <f t="shared" si="48"/>
        <v>23.320805809852999</v>
      </c>
      <c r="BN22">
        <f t="shared" si="32"/>
        <v>-0.24407108447253059</v>
      </c>
      <c r="BQ22" s="56">
        <f t="shared" si="49"/>
        <v>51.322494870095213</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1.0000000012950894</v>
      </c>
      <c r="D23">
        <f t="shared" si="1"/>
        <v>5.0893800886058653E-5</v>
      </c>
      <c r="F23">
        <f t="shared" si="2"/>
        <v>0.97717179928212783</v>
      </c>
      <c r="G23">
        <f t="shared" si="3"/>
        <v>-5.1629739168628039E-3</v>
      </c>
      <c r="H23">
        <f t="shared" si="4"/>
        <v>-5.1629739168628039E-3</v>
      </c>
      <c r="J23">
        <f t="shared" si="5"/>
        <v>15</v>
      </c>
      <c r="M23">
        <f t="shared" si="6"/>
        <v>44.029186799056198</v>
      </c>
      <c r="N23">
        <f t="shared" si="7"/>
        <v>-1.5707963250000001</v>
      </c>
      <c r="O23">
        <f t="shared" si="8"/>
        <v>1.0001114290471598</v>
      </c>
      <c r="P23">
        <f t="shared" si="9"/>
        <v>1.4927739354403518E-2</v>
      </c>
      <c r="Q23">
        <f t="shared" si="10"/>
        <v>1.000054542709216</v>
      </c>
      <c r="R23">
        <f t="shared" si="11"/>
        <v>1.0444159156389845E-2</v>
      </c>
      <c r="S23">
        <f t="shared" si="12"/>
        <v>0.99999996468083296</v>
      </c>
      <c r="T23">
        <f t="shared" si="13"/>
        <v>-2.6577873193194419E-4</v>
      </c>
      <c r="U23">
        <f t="shared" si="14"/>
        <v>0.99999997802611285</v>
      </c>
      <c r="V23">
        <f t="shared" si="15"/>
        <v>-2.0963724485893701E-4</v>
      </c>
      <c r="X23">
        <f t="shared" si="34"/>
        <v>56.197498025070558</v>
      </c>
      <c r="Y23">
        <f t="shared" si="16"/>
        <v>-88.866437239963417</v>
      </c>
      <c r="Z23">
        <f t="shared" si="35"/>
        <v>91.133562760036583</v>
      </c>
      <c r="AC23">
        <v>1</v>
      </c>
      <c r="AD23">
        <f t="shared" si="17"/>
        <v>1.4928848272800001E-2</v>
      </c>
      <c r="AE23">
        <f t="shared" si="18"/>
        <v>-2.6451803043831638E-10</v>
      </c>
      <c r="AF23">
        <f t="shared" si="19"/>
        <v>1.2617892719460001E-6</v>
      </c>
      <c r="AG23">
        <f t="shared" si="36"/>
        <v>11665.347538811064</v>
      </c>
      <c r="AH23">
        <f t="shared" si="37"/>
        <v>-792527.80787436559</v>
      </c>
      <c r="AJ23">
        <f t="shared" si="20"/>
        <v>18000</v>
      </c>
      <c r="AK23">
        <f t="shared" si="21"/>
        <v>4.7840172874200002</v>
      </c>
      <c r="AL23">
        <v>1</v>
      </c>
      <c r="AM23">
        <f t="shared" si="22"/>
        <v>1.044453892419E-2</v>
      </c>
      <c r="AN23">
        <f t="shared" si="38"/>
        <v>17998.086584506091</v>
      </c>
      <c r="AO23">
        <f t="shared" si="39"/>
        <v>-183.19769860539574</v>
      </c>
      <c r="AQ23">
        <f t="shared" si="23"/>
        <v>9858.0441640378558</v>
      </c>
      <c r="AR23">
        <f t="shared" si="24"/>
        <v>-1182.9652996845425</v>
      </c>
      <c r="AT23">
        <f t="shared" si="52"/>
        <v>-822535384.52398264</v>
      </c>
      <c r="AU23">
        <f t="shared" si="53"/>
        <v>-7826573832.6007786</v>
      </c>
      <c r="AV23">
        <f t="shared" si="42"/>
        <v>-1.6755071507036903</v>
      </c>
      <c r="AW23">
        <f t="shared" si="25"/>
        <v>177258218.7803739</v>
      </c>
      <c r="AX23">
        <f t="shared" si="26"/>
        <v>-28149816.193653166</v>
      </c>
      <c r="AY23">
        <f t="shared" si="50"/>
        <v>-0.15749166090890834</v>
      </c>
      <c r="BA23">
        <f t="shared" si="27"/>
        <v>43.847223360684438</v>
      </c>
      <c r="BB23">
        <f t="shared" si="43"/>
        <v>32.838841934741978</v>
      </c>
      <c r="BC23">
        <f t="shared" si="44"/>
        <v>-1.518015489794782</v>
      </c>
      <c r="BD23">
        <f t="shared" si="28"/>
        <v>-266.97588090010993</v>
      </c>
      <c r="BF23">
        <f t="shared" si="29"/>
        <v>56.160085626065801</v>
      </c>
      <c r="BG23">
        <f t="shared" si="30"/>
        <v>-87.268781515622834</v>
      </c>
      <c r="BH23">
        <f t="shared" si="45"/>
        <v>92.731218484377166</v>
      </c>
      <c r="BI23">
        <f t="shared" si="46"/>
        <v>92.731218484377166</v>
      </c>
      <c r="BJ23">
        <f t="shared" si="31"/>
        <v>0</v>
      </c>
      <c r="BK23">
        <f t="shared" si="47"/>
        <v>0</v>
      </c>
      <c r="BM23">
        <f t="shared" si="48"/>
        <v>23.321243691323822</v>
      </c>
      <c r="BN23">
        <f t="shared" si="32"/>
        <v>-0.29290061551290364</v>
      </c>
      <c r="BQ23" s="56">
        <f t="shared" si="49"/>
        <v>49.74080273502711</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1.0000000017627606</v>
      </c>
      <c r="D24">
        <f t="shared" si="1"/>
        <v>5.9376101015222766E-5</v>
      </c>
      <c r="F24">
        <f t="shared" si="2"/>
        <v>0.97723002210414711</v>
      </c>
      <c r="G24">
        <f t="shared" si="3"/>
        <v>-6.0238381346282219E-3</v>
      </c>
      <c r="H24">
        <f t="shared" si="4"/>
        <v>-6.0238381346282219E-3</v>
      </c>
      <c r="J24">
        <f t="shared" si="5"/>
        <v>15</v>
      </c>
      <c r="M24">
        <f t="shared" si="6"/>
        <v>37.739302970619597</v>
      </c>
      <c r="N24">
        <f t="shared" si="7"/>
        <v>-1.5707963250000001</v>
      </c>
      <c r="O24">
        <f t="shared" si="8"/>
        <v>1.0001516642632375</v>
      </c>
      <c r="P24">
        <f t="shared" si="9"/>
        <v>1.7415228815269298E-2</v>
      </c>
      <c r="Q24">
        <f t="shared" si="10"/>
        <v>1.0000742379564964</v>
      </c>
      <c r="R24">
        <f t="shared" si="11"/>
        <v>1.2184692368605889E-2</v>
      </c>
      <c r="S24">
        <f t="shared" si="12"/>
        <v>0.99999995192669033</v>
      </c>
      <c r="T24">
        <f t="shared" si="13"/>
        <v>-3.1007518461743927E-4</v>
      </c>
      <c r="U24">
        <f t="shared" si="14"/>
        <v>0.99999997009109842</v>
      </c>
      <c r="V24">
        <f t="shared" si="15"/>
        <v>-2.4457678437494627E-4</v>
      </c>
      <c r="X24">
        <f t="shared" si="34"/>
        <v>54.859600065123935</v>
      </c>
      <c r="Y24">
        <f t="shared" si="16"/>
        <v>-88.677567159246877</v>
      </c>
      <c r="Z24">
        <f t="shared" si="35"/>
        <v>91.322432840753123</v>
      </c>
      <c r="AC24">
        <v>1</v>
      </c>
      <c r="AD24">
        <f t="shared" si="17"/>
        <v>1.74169896516E-2</v>
      </c>
      <c r="AE24">
        <f t="shared" si="18"/>
        <v>-3.6003843031881952E-10</v>
      </c>
      <c r="AF24">
        <f t="shared" si="19"/>
        <v>1.472087483937E-6</v>
      </c>
      <c r="AG24">
        <f t="shared" si="36"/>
        <v>11665.347353681658</v>
      </c>
      <c r="AH24">
        <f t="shared" si="37"/>
        <v>-679310.30654435395</v>
      </c>
      <c r="AJ24">
        <f t="shared" si="20"/>
        <v>18000</v>
      </c>
      <c r="AK24">
        <f t="shared" si="21"/>
        <v>5.5813535019899998</v>
      </c>
      <c r="AL24">
        <v>1</v>
      </c>
      <c r="AM24">
        <f t="shared" si="22"/>
        <v>1.2185295411555001E-2</v>
      </c>
      <c r="AN24">
        <f t="shared" si="38"/>
        <v>17997.395731489909</v>
      </c>
      <c r="AO24">
        <f t="shared" si="39"/>
        <v>-213.72223012487356</v>
      </c>
      <c r="AQ24">
        <f t="shared" si="23"/>
        <v>9807.7677520596299</v>
      </c>
      <c r="AR24">
        <f t="shared" si="24"/>
        <v>-1373.0874852883483</v>
      </c>
      <c r="AT24">
        <f t="shared" si="52"/>
        <v>-818341462.9514308</v>
      </c>
      <c r="AU24">
        <f t="shared" si="53"/>
        <v>-6678535260.6303387</v>
      </c>
      <c r="AV24">
        <f t="shared" si="42"/>
        <v>-1.6927216162460734</v>
      </c>
      <c r="AW24">
        <f t="shared" si="25"/>
        <v>176269819.60019448</v>
      </c>
      <c r="AX24">
        <f t="shared" si="26"/>
        <v>-31139169.975333832</v>
      </c>
      <c r="AY24">
        <f t="shared" si="50"/>
        <v>-0.17485227343347701</v>
      </c>
      <c r="BA24">
        <f t="shared" si="27"/>
        <v>37.589481606432287</v>
      </c>
      <c r="BB24">
        <f t="shared" si="43"/>
        <v>31.501326728685232</v>
      </c>
      <c r="BC24">
        <f t="shared" si="44"/>
        <v>-1.5178693428125964</v>
      </c>
      <c r="BD24">
        <f t="shared" si="28"/>
        <v>-266.96750729483256</v>
      </c>
      <c r="BF24">
        <f t="shared" si="29"/>
        <v>54.823087939968993</v>
      </c>
      <c r="BG24">
        <f t="shared" si="30"/>
        <v>-87.309245796815091</v>
      </c>
      <c r="BH24">
        <f t="shared" si="45"/>
        <v>92.690754203184909</v>
      </c>
      <c r="BI24">
        <f t="shared" si="46"/>
        <v>92.690754203184909</v>
      </c>
      <c r="BJ24">
        <f t="shared" si="31"/>
        <v>0</v>
      </c>
      <c r="BK24">
        <f t="shared" si="47"/>
        <v>0</v>
      </c>
      <c r="BM24">
        <f t="shared" si="48"/>
        <v>23.321761211283764</v>
      </c>
      <c r="BN24">
        <f t="shared" si="32"/>
        <v>-0.34173850198253414</v>
      </c>
      <c r="BQ24" s="56">
        <f t="shared" si="49"/>
        <v>48.403287528970367</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1.0000000023023812</v>
      </c>
      <c r="D25">
        <f t="shared" si="1"/>
        <v>6.7858401135842736E-5</v>
      </c>
      <c r="F25">
        <f t="shared" si="2"/>
        <v>0.97729721018044891</v>
      </c>
      <c r="G25">
        <f t="shared" si="3"/>
        <v>-6.884872519956951E-3</v>
      </c>
      <c r="H25">
        <f t="shared" si="4"/>
        <v>-6.884872519956951E-3</v>
      </c>
      <c r="J25">
        <f t="shared" si="5"/>
        <v>15</v>
      </c>
      <c r="M25">
        <f t="shared" si="6"/>
        <v>33.02189009929215</v>
      </c>
      <c r="N25">
        <f t="shared" si="7"/>
        <v>-1.5707963250000001</v>
      </c>
      <c r="O25">
        <f t="shared" si="8"/>
        <v>1.0001980875013396</v>
      </c>
      <c r="P25">
        <f t="shared" si="9"/>
        <v>1.9902502756390831E-2</v>
      </c>
      <c r="Q25">
        <f t="shared" si="10"/>
        <v>1.0000969627598573</v>
      </c>
      <c r="R25">
        <f t="shared" si="11"/>
        <v>1.3925151754398788E-2</v>
      </c>
      <c r="S25">
        <f t="shared" si="12"/>
        <v>0.9999999372103725</v>
      </c>
      <c r="T25">
        <f t="shared" si="13"/>
        <v>-3.543716360860904E-4</v>
      </c>
      <c r="U25">
        <f t="shared" si="14"/>
        <v>0.99999996093531274</v>
      </c>
      <c r="V25">
        <f t="shared" si="15"/>
        <v>-2.7951632329381077E-4</v>
      </c>
      <c r="X25">
        <f t="shared" si="34"/>
        <v>53.700958613368925</v>
      </c>
      <c r="Y25">
        <f t="shared" si="16"/>
        <v>-88.488723406624359</v>
      </c>
      <c r="Z25">
        <f t="shared" si="35"/>
        <v>91.511276593375641</v>
      </c>
      <c r="AC25">
        <v>1</v>
      </c>
      <c r="AD25">
        <f t="shared" si="17"/>
        <v>1.9905131030400001E-2</v>
      </c>
      <c r="AE25">
        <f t="shared" si="18"/>
        <v>-4.7025427633478467E-10</v>
      </c>
      <c r="AF25">
        <f t="shared" si="19"/>
        <v>1.6823856959279998E-6</v>
      </c>
      <c r="AG25">
        <f t="shared" si="36"/>
        <v>11665.347140070813</v>
      </c>
      <c r="AH25">
        <f t="shared" si="37"/>
        <v>-594397.28244228614</v>
      </c>
      <c r="AJ25">
        <f t="shared" si="20"/>
        <v>18000</v>
      </c>
      <c r="AK25">
        <f t="shared" si="21"/>
        <v>6.3786897165600012</v>
      </c>
      <c r="AL25">
        <v>1</v>
      </c>
      <c r="AM25">
        <f t="shared" si="22"/>
        <v>1.3926051898920001E-2</v>
      </c>
      <c r="AN25">
        <f t="shared" si="38"/>
        <v>17996.598661015603</v>
      </c>
      <c r="AO25">
        <f t="shared" si="39"/>
        <v>-244.24287724077749</v>
      </c>
      <c r="AQ25">
        <f t="shared" si="23"/>
        <v>9750.3900156006239</v>
      </c>
      <c r="AR25">
        <f t="shared" si="24"/>
        <v>-1560.0624024960998</v>
      </c>
      <c r="AT25">
        <f t="shared" si="52"/>
        <v>-813555168.20100403</v>
      </c>
      <c r="AU25">
        <f t="shared" si="53"/>
        <v>-5813803997.5107002</v>
      </c>
      <c r="AV25">
        <f t="shared" si="42"/>
        <v>-1.709828602548201</v>
      </c>
      <c r="AW25">
        <f t="shared" si="25"/>
        <v>175141821.55212033</v>
      </c>
      <c r="AX25">
        <f t="shared" si="26"/>
        <v>-34247054.254118972</v>
      </c>
      <c r="AY25">
        <f t="shared" si="50"/>
        <v>-0.19310246701256795</v>
      </c>
      <c r="BA25">
        <f t="shared" si="27"/>
        <v>32.895283306034187</v>
      </c>
      <c r="BB25">
        <f t="shared" si="43"/>
        <v>30.342672620997881</v>
      </c>
      <c r="BC25">
        <f t="shared" si="44"/>
        <v>-1.5167261355356332</v>
      </c>
      <c r="BD25">
        <f t="shared" si="28"/>
        <v>-266.9020063426791</v>
      </c>
      <c r="BF25">
        <f t="shared" si="29"/>
        <v>53.665031002571062</v>
      </c>
      <c r="BG25">
        <f t="shared" si="30"/>
        <v>-87.292592481014921</v>
      </c>
      <c r="BH25">
        <f t="shared" si="45"/>
        <v>92.707407518985079</v>
      </c>
      <c r="BI25">
        <f t="shared" si="46"/>
        <v>92.707407518985079</v>
      </c>
      <c r="BJ25">
        <f t="shared" si="31"/>
        <v>0</v>
      </c>
      <c r="BK25">
        <f t="shared" si="47"/>
        <v>0</v>
      </c>
      <c r="BM25">
        <f t="shared" si="48"/>
        <v>23.322358381573189</v>
      </c>
      <c r="BN25">
        <f t="shared" si="32"/>
        <v>-0.39058613833585309</v>
      </c>
      <c r="BQ25" s="56">
        <f t="shared" si="49"/>
        <v>47.244633421283019</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1.0000000029139513</v>
      </c>
      <c r="D26">
        <f t="shared" si="1"/>
        <v>7.6340701246697948E-5</v>
      </c>
      <c r="F26">
        <f t="shared" si="2"/>
        <v>0.977373366897205</v>
      </c>
      <c r="G26">
        <f t="shared" si="3"/>
        <v>-7.7461014258468604E-3</v>
      </c>
      <c r="H26">
        <f t="shared" si="4"/>
        <v>-7.7461014258468604E-3</v>
      </c>
      <c r="J26">
        <f t="shared" si="5"/>
        <v>15</v>
      </c>
      <c r="M26">
        <f t="shared" si="6"/>
        <v>29.352791199370799</v>
      </c>
      <c r="N26">
        <f t="shared" si="7"/>
        <v>-1.5707963250000001</v>
      </c>
      <c r="O26">
        <f t="shared" si="8"/>
        <v>1.0002506978998777</v>
      </c>
      <c r="P26">
        <f t="shared" si="9"/>
        <v>2.2389530434958265E-2</v>
      </c>
      <c r="Q26">
        <f t="shared" si="10"/>
        <v>1.000122716912786</v>
      </c>
      <c r="R26">
        <f t="shared" si="11"/>
        <v>1.5665526774805066E-2</v>
      </c>
      <c r="S26">
        <f t="shared" si="12"/>
        <v>0.99999992053187958</v>
      </c>
      <c r="T26">
        <f t="shared" si="13"/>
        <v>-3.9866808616406273E-4</v>
      </c>
      <c r="U26">
        <f t="shared" si="14"/>
        <v>0.99999995055875601</v>
      </c>
      <c r="V26">
        <f t="shared" si="15"/>
        <v>-3.1445586153022427E-4</v>
      </c>
      <c r="X26">
        <f t="shared" si="34"/>
        <v>52.679265302466902</v>
      </c>
      <c r="Y26">
        <f t="shared" si="16"/>
        <v>-88.299909742676405</v>
      </c>
      <c r="Z26">
        <f t="shared" si="35"/>
        <v>91.700090257323595</v>
      </c>
      <c r="AC26">
        <v>1</v>
      </c>
      <c r="AD26">
        <f t="shared" si="17"/>
        <v>2.2393272409200003E-2</v>
      </c>
      <c r="AE26">
        <f t="shared" si="18"/>
        <v>-5.9516556848621164E-10</v>
      </c>
      <c r="AF26">
        <f t="shared" si="19"/>
        <v>1.8926839079189999E-6</v>
      </c>
      <c r="AG26">
        <f t="shared" si="36"/>
        <v>11665.346897978536</v>
      </c>
      <c r="AH26">
        <f t="shared" si="37"/>
        <v>-528353.90982550418</v>
      </c>
      <c r="AJ26">
        <f t="shared" si="20"/>
        <v>18000</v>
      </c>
      <c r="AK26">
        <f t="shared" si="21"/>
        <v>7.1760259311299999</v>
      </c>
      <c r="AL26">
        <v>1</v>
      </c>
      <c r="AM26">
        <f t="shared" si="22"/>
        <v>1.5666808386285001E-2</v>
      </c>
      <c r="AN26">
        <f t="shared" si="38"/>
        <v>17995.695402051777</v>
      </c>
      <c r="AO26">
        <f t="shared" si="39"/>
        <v>-274.75908571076525</v>
      </c>
      <c r="AQ26">
        <f t="shared" si="23"/>
        <v>9686.1681518791174</v>
      </c>
      <c r="AR26">
        <f t="shared" si="24"/>
        <v>-1743.510267338241</v>
      </c>
      <c r="AT26">
        <f t="shared" si="52"/>
        <v>-808197954.96524811</v>
      </c>
      <c r="AU26">
        <f t="shared" si="53"/>
        <v>-5138063466.3612976</v>
      </c>
      <c r="AV26">
        <f t="shared" si="42"/>
        <v>-1.7268141904526659</v>
      </c>
      <c r="AW26">
        <f t="shared" si="25"/>
        <v>173879284.28841397</v>
      </c>
      <c r="AX26">
        <f t="shared" si="26"/>
        <v>-37405851.29092066</v>
      </c>
      <c r="AY26">
        <f t="shared" si="50"/>
        <v>-0.21189602030993734</v>
      </c>
      <c r="BA26">
        <f t="shared" si="27"/>
        <v>29.243891797581519</v>
      </c>
      <c r="BB26">
        <f t="shared" si="43"/>
        <v>29.320703366909182</v>
      </c>
      <c r="BC26">
        <f t="shared" si="44"/>
        <v>-1.5149181701427286</v>
      </c>
      <c r="BD26">
        <f t="shared" si="28"/>
        <v>-266.79841755604156</v>
      </c>
      <c r="BF26">
        <f t="shared" si="29"/>
        <v>52.643738582765003</v>
      </c>
      <c r="BG26">
        <f t="shared" si="30"/>
        <v>-87.237862475938485</v>
      </c>
      <c r="BH26">
        <f t="shared" si="45"/>
        <v>92.762137524061515</v>
      </c>
      <c r="BI26">
        <f t="shared" si="46"/>
        <v>92.762137524061515</v>
      </c>
      <c r="BJ26">
        <f t="shared" si="31"/>
        <v>0</v>
      </c>
      <c r="BK26">
        <f t="shared" si="47"/>
        <v>0</v>
      </c>
      <c r="BM26">
        <f t="shared" si="48"/>
        <v>23.323035215855825</v>
      </c>
      <c r="BN26">
        <f t="shared" si="32"/>
        <v>-0.43944491989692841</v>
      </c>
      <c r="BQ26" s="56">
        <f t="shared" si="49"/>
        <v>46.222664167194324</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1.0000000035974708</v>
      </c>
      <c r="D27">
        <f t="shared" si="1"/>
        <v>8.4823001346567834E-5</v>
      </c>
      <c r="F27">
        <f t="shared" si="2"/>
        <v>0.97745849609322599</v>
      </c>
      <c r="G27">
        <f t="shared" si="3"/>
        <v>-8.6075492226497588E-3</v>
      </c>
      <c r="H27">
        <f t="shared" si="4"/>
        <v>-8.6075492226497588E-3</v>
      </c>
      <c r="J27">
        <f t="shared" si="5"/>
        <v>15</v>
      </c>
      <c r="M27">
        <f t="shared" si="6"/>
        <v>26.417512079433717</v>
      </c>
      <c r="N27">
        <f t="shared" si="7"/>
        <v>-1.5707963250000001</v>
      </c>
      <c r="O27">
        <f t="shared" si="8"/>
        <v>1.0003094944826274</v>
      </c>
      <c r="P27">
        <f t="shared" si="9"/>
        <v>2.4876281126434467E-2</v>
      </c>
      <c r="Q27">
        <f t="shared" si="10"/>
        <v>1.0001515001812626</v>
      </c>
      <c r="R27">
        <f t="shared" si="11"/>
        <v>1.7405806893927196E-2</v>
      </c>
      <c r="S27">
        <f t="shared" si="12"/>
        <v>0.99999990189121213</v>
      </c>
      <c r="T27">
        <f t="shared" si="13"/>
        <v>-4.4296453467752156E-4</v>
      </c>
      <c r="U27">
        <f t="shared" si="14"/>
        <v>0.99999993896142825</v>
      </c>
      <c r="V27">
        <f t="shared" si="15"/>
        <v>-3.4939539899888039E-4</v>
      </c>
      <c r="X27">
        <f t="shared" si="34"/>
        <v>51.765632274016752</v>
      </c>
      <c r="Y27">
        <f t="shared" si="16"/>
        <v>-88.111129927755343</v>
      </c>
      <c r="Z27">
        <f t="shared" si="35"/>
        <v>91.888870072244657</v>
      </c>
      <c r="AC27">
        <v>1</v>
      </c>
      <c r="AD27">
        <f t="shared" si="17"/>
        <v>2.4881413788E-2</v>
      </c>
      <c r="AE27">
        <f t="shared" si="18"/>
        <v>-7.347723067731009E-10</v>
      </c>
      <c r="AF27">
        <f t="shared" si="19"/>
        <v>2.1029821199099997E-6</v>
      </c>
      <c r="AG27">
        <f t="shared" si="36"/>
        <v>11665.346627404819</v>
      </c>
      <c r="AH27">
        <f t="shared" si="37"/>
        <v>-475519.2932484122</v>
      </c>
      <c r="AJ27">
        <f t="shared" si="20"/>
        <v>18000</v>
      </c>
      <c r="AK27">
        <f t="shared" si="21"/>
        <v>7.9733621457000003</v>
      </c>
      <c r="AL27">
        <v>1</v>
      </c>
      <c r="AM27">
        <f t="shared" si="22"/>
        <v>1.740756487365E-2</v>
      </c>
      <c r="AN27">
        <f t="shared" si="38"/>
        <v>17994.685987421573</v>
      </c>
      <c r="AO27">
        <f t="shared" si="39"/>
        <v>-305.27030156130166</v>
      </c>
      <c r="AQ27">
        <f t="shared" si="23"/>
        <v>9615.3846153846152</v>
      </c>
      <c r="AR27">
        <f t="shared" si="24"/>
        <v>-1923.0769230769231</v>
      </c>
      <c r="AT27">
        <f t="shared" si="52"/>
        <v>-802293384.82959247</v>
      </c>
      <c r="AU27">
        <f t="shared" si="53"/>
        <v>-4594734255.5182028</v>
      </c>
      <c r="AV27">
        <f t="shared" si="42"/>
        <v>-1.7436650009173418</v>
      </c>
      <c r="AW27">
        <f t="shared" si="25"/>
        <v>172487764.32815233</v>
      </c>
      <c r="AX27">
        <f t="shared" si="26"/>
        <v>-40572506.300520837</v>
      </c>
      <c r="AY27">
        <f t="shared" si="50"/>
        <v>-0.2310200760136093</v>
      </c>
      <c r="BA27">
        <f t="shared" si="27"/>
        <v>26.322675834829077</v>
      </c>
      <c r="BB27">
        <f t="shared" si="43"/>
        <v>28.406600708893087</v>
      </c>
      <c r="BC27">
        <f t="shared" si="44"/>
        <v>-1.5126449249037326</v>
      </c>
      <c r="BD27">
        <f t="shared" si="28"/>
        <v>-266.66817019790005</v>
      </c>
      <c r="BF27">
        <f t="shared" si="29"/>
        <v>51.730392438512553</v>
      </c>
      <c r="BG27">
        <f t="shared" si="30"/>
        <v>-87.15648644088418</v>
      </c>
      <c r="BH27">
        <f t="shared" si="45"/>
        <v>92.84351355911582</v>
      </c>
      <c r="BI27">
        <f t="shared" si="46"/>
        <v>92.84351355911582</v>
      </c>
      <c r="BJ27">
        <f t="shared" si="31"/>
        <v>0</v>
      </c>
      <c r="BK27">
        <f t="shared" si="47"/>
        <v>0</v>
      </c>
      <c r="BM27">
        <f t="shared" si="48"/>
        <v>23.323791729619462</v>
      </c>
      <c r="BN27">
        <f t="shared" si="32"/>
        <v>-0.48831624298413551</v>
      </c>
      <c r="BQ27" s="56">
        <f t="shared" si="49"/>
        <v>45.308561509178219</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1.0000000143898831</v>
      </c>
      <c r="D28">
        <f t="shared" si="1"/>
        <v>1.696460014725426E-4</v>
      </c>
      <c r="F28">
        <f t="shared" si="2"/>
        <v>0.97880444360452479</v>
      </c>
      <c r="G28">
        <f t="shared" si="3"/>
        <v>-1.7239444450323677E-2</v>
      </c>
      <c r="H28">
        <f t="shared" si="4"/>
        <v>-1.7239444450323677E-2</v>
      </c>
      <c r="J28">
        <f t="shared" si="5"/>
        <v>15</v>
      </c>
      <c r="M28">
        <f t="shared" si="6"/>
        <v>13.208756039716858</v>
      </c>
      <c r="N28">
        <f t="shared" si="7"/>
        <v>-1.5707963250000001</v>
      </c>
      <c r="O28">
        <f t="shared" si="8"/>
        <v>1.0012374039199488</v>
      </c>
      <c r="P28">
        <f t="shared" si="9"/>
        <v>4.9721811956224798E-2</v>
      </c>
      <c r="Q28">
        <f t="shared" si="10"/>
        <v>1.000605863094616</v>
      </c>
      <c r="R28">
        <f t="shared" si="11"/>
        <v>3.4801073573624476E-2</v>
      </c>
      <c r="S28">
        <f t="shared" si="12"/>
        <v>0.9999996075650216</v>
      </c>
      <c r="T28">
        <f t="shared" si="13"/>
        <v>-8.8592889552025411E-4</v>
      </c>
      <c r="U28">
        <f t="shared" si="14"/>
        <v>0.99999975584577994</v>
      </c>
      <c r="V28">
        <f t="shared" si="15"/>
        <v>-6.9879071269139616E-4</v>
      </c>
      <c r="X28">
        <f t="shared" si="34"/>
        <v>45.768978979196255</v>
      </c>
      <c r="Y28">
        <f t="shared" si="16"/>
        <v>-86.226020536080142</v>
      </c>
      <c r="Z28">
        <f t="shared" si="35"/>
        <v>93.773979463919858</v>
      </c>
      <c r="AC28">
        <v>1</v>
      </c>
      <c r="AD28">
        <f t="shared" si="17"/>
        <v>4.9762827576E-2</v>
      </c>
      <c r="AE28">
        <f t="shared" si="18"/>
        <v>-2.9390892270924036E-9</v>
      </c>
      <c r="AF28">
        <f t="shared" si="19"/>
        <v>4.2059642398199995E-6</v>
      </c>
      <c r="AG28">
        <f t="shared" si="36"/>
        <v>11665.342355189925</v>
      </c>
      <c r="AH28">
        <f t="shared" si="37"/>
        <v>-237765.76034912851</v>
      </c>
      <c r="AJ28">
        <f t="shared" si="20"/>
        <v>18000</v>
      </c>
      <c r="AK28">
        <f t="shared" si="21"/>
        <v>15.946724291400001</v>
      </c>
      <c r="AL28">
        <v>1</v>
      </c>
      <c r="AM28">
        <f t="shared" si="22"/>
        <v>3.48151297473E-2</v>
      </c>
      <c r="AN28">
        <f t="shared" si="38"/>
        <v>17978.763249529558</v>
      </c>
      <c r="AO28">
        <f t="shared" si="39"/>
        <v>-609.98625093696069</v>
      </c>
      <c r="AQ28">
        <f t="shared" si="23"/>
        <v>8620.689655172413</v>
      </c>
      <c r="AR28">
        <f t="shared" si="24"/>
        <v>-3448.2758620689651</v>
      </c>
      <c r="AT28">
        <f t="shared" si="52"/>
        <v>-719318636.07294369</v>
      </c>
      <c r="AU28">
        <f t="shared" si="53"/>
        <v>-2089930149.0621076</v>
      </c>
      <c r="AV28">
        <f t="shared" si="42"/>
        <v>-1.902279682663728</v>
      </c>
      <c r="AW28">
        <f t="shared" si="25"/>
        <v>152934900.11983147</v>
      </c>
      <c r="AX28">
        <f t="shared" si="26"/>
        <v>-68771221.242931843</v>
      </c>
      <c r="AY28">
        <f t="shared" si="50"/>
        <v>-0.42258481973133821</v>
      </c>
      <c r="BA28">
        <f t="shared" si="27"/>
        <v>13.180922783924613</v>
      </c>
      <c r="BB28">
        <f t="shared" si="43"/>
        <v>22.398916317356647</v>
      </c>
      <c r="BC28">
        <f t="shared" si="44"/>
        <v>-1.4796948629323898</v>
      </c>
      <c r="BD28">
        <f t="shared" si="28"/>
        <v>-264.78027071009035</v>
      </c>
      <c r="BF28">
        <f t="shared" si="29"/>
        <v>45.734660269594997</v>
      </c>
      <c r="BG28">
        <f t="shared" si="30"/>
        <v>-85.758298119466033</v>
      </c>
      <c r="BH28">
        <f t="shared" si="45"/>
        <v>94.241701880533967</v>
      </c>
      <c r="BI28">
        <f t="shared" si="46"/>
        <v>94.241701880533967</v>
      </c>
      <c r="BJ28">
        <f t="shared" si="31"/>
        <v>0</v>
      </c>
      <c r="BK28">
        <f t="shared" si="47"/>
        <v>0</v>
      </c>
      <c r="BM28">
        <f t="shared" si="48"/>
        <v>23.335743952238342</v>
      </c>
      <c r="BN28">
        <f t="shared" si="32"/>
        <v>-0.97802740937568844</v>
      </c>
      <c r="BQ28" s="56">
        <f t="shared" si="49"/>
        <v>39.300877117641782</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1.0000000323772367</v>
      </c>
      <c r="D29">
        <f t="shared" si="1"/>
        <v>2.5446899915733135E-4</v>
      </c>
      <c r="F29">
        <f t="shared" si="2"/>
        <v>0.98105524576778269</v>
      </c>
      <c r="G29">
        <f t="shared" si="3"/>
        <v>-2.5920249473922057E-2</v>
      </c>
      <c r="H29">
        <f t="shared" si="4"/>
        <v>-2.5920249473922057E-2</v>
      </c>
      <c r="J29">
        <f t="shared" si="5"/>
        <v>15</v>
      </c>
      <c r="M29">
        <f t="shared" si="6"/>
        <v>8.8058373598112389</v>
      </c>
      <c r="N29">
        <f t="shared" si="7"/>
        <v>-1.5707963250000001</v>
      </c>
      <c r="O29">
        <f t="shared" si="8"/>
        <v>1.0027820115901596</v>
      </c>
      <c r="P29">
        <f t="shared" si="9"/>
        <v>7.4506069651721143E-2</v>
      </c>
      <c r="Q29">
        <f t="shared" si="10"/>
        <v>1.0013626764731511</v>
      </c>
      <c r="R29">
        <f t="shared" si="11"/>
        <v>5.2175298070913E-2</v>
      </c>
      <c r="S29">
        <f t="shared" si="12"/>
        <v>0.99999911702194844</v>
      </c>
      <c r="T29">
        <f t="shared" si="13"/>
        <v>-1.3288929086938182E-3</v>
      </c>
      <c r="U29">
        <f t="shared" si="14"/>
        <v>0.99999945065325613</v>
      </c>
      <c r="V29">
        <f t="shared" si="15"/>
        <v>-1.0481858557713076E-3</v>
      </c>
      <c r="X29">
        <f t="shared" si="34"/>
        <v>42.287054202500101</v>
      </c>
      <c r="Y29">
        <f t="shared" si="16"/>
        <v>-84.348429759977705</v>
      </c>
      <c r="Z29">
        <f t="shared" si="35"/>
        <v>95.651570240022295</v>
      </c>
      <c r="AC29">
        <v>1</v>
      </c>
      <c r="AD29">
        <f t="shared" si="17"/>
        <v>7.4644241364000011E-2</v>
      </c>
      <c r="AE29">
        <f t="shared" si="18"/>
        <v>-6.6129507609579083E-9</v>
      </c>
      <c r="AF29">
        <f t="shared" si="19"/>
        <v>6.3089463597299992E-6</v>
      </c>
      <c r="AG29">
        <f t="shared" si="36"/>
        <v>11665.335234838733</v>
      </c>
      <c r="AH29">
        <f t="shared" si="37"/>
        <v>-158517.29992047642</v>
      </c>
      <c r="AJ29">
        <f t="shared" si="20"/>
        <v>18000</v>
      </c>
      <c r="AK29">
        <f t="shared" si="21"/>
        <v>23.9200864371</v>
      </c>
      <c r="AL29">
        <v>1</v>
      </c>
      <c r="AM29">
        <f t="shared" si="22"/>
        <v>5.222269462095E-2</v>
      </c>
      <c r="AN29">
        <f t="shared" si="38"/>
        <v>17952.289510881881</v>
      </c>
      <c r="AO29">
        <f t="shared" si="39"/>
        <v>-913.59684643656828</v>
      </c>
      <c r="AQ29">
        <f t="shared" si="23"/>
        <v>7352.9411764705892</v>
      </c>
      <c r="AR29">
        <f t="shared" si="24"/>
        <v>-4411.7647058823532</v>
      </c>
      <c r="AT29">
        <f t="shared" si="52"/>
        <v>-613566505.2753464</v>
      </c>
      <c r="AU29">
        <f t="shared" si="53"/>
        <v>-1217033096.0395565</v>
      </c>
      <c r="AV29">
        <f t="shared" si="42"/>
        <v>-2.037757943269531</v>
      </c>
      <c r="AW29">
        <f t="shared" si="25"/>
        <v>128020461.90949897</v>
      </c>
      <c r="AX29">
        <f t="shared" si="26"/>
        <v>-86931286.553375602</v>
      </c>
      <c r="AY29">
        <f t="shared" si="50"/>
        <v>-0.59652136455955751</v>
      </c>
      <c r="BA29">
        <f t="shared" si="27"/>
        <v>8.8076675409527319</v>
      </c>
      <c r="BB29">
        <f t="shared" si="43"/>
        <v>18.897218263109799</v>
      </c>
      <c r="BC29">
        <f t="shared" si="44"/>
        <v>-1.4412365787099735</v>
      </c>
      <c r="BD29">
        <f t="shared" si="28"/>
        <v>-262.57677333431349</v>
      </c>
      <c r="BF29">
        <f t="shared" si="29"/>
        <v>42.252913011814705</v>
      </c>
      <c r="BG29">
        <f t="shared" si="30"/>
        <v>-84.047314235107095</v>
      </c>
      <c r="BH29">
        <f t="shared" si="45"/>
        <v>95.952685764892905</v>
      </c>
      <c r="BI29">
        <f t="shared" si="46"/>
        <v>95.952685764892905</v>
      </c>
      <c r="BJ29">
        <f t="shared" si="31"/>
        <v>0</v>
      </c>
      <c r="BK29">
        <f t="shared" si="47"/>
        <v>0</v>
      </c>
      <c r="BM29">
        <f t="shared" si="48"/>
        <v>23.355694748704906</v>
      </c>
      <c r="BN29">
        <f t="shared" si="32"/>
        <v>-1.4705409007936312</v>
      </c>
      <c r="BQ29" s="56">
        <f t="shared" si="49"/>
        <v>35.799179063394938</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1.0000000575595311</v>
      </c>
      <c r="D30">
        <f t="shared" si="1"/>
        <v>3.3929199318034138E-4</v>
      </c>
      <c r="F30">
        <f t="shared" si="2"/>
        <v>0.98422232647316732</v>
      </c>
      <c r="G30">
        <f t="shared" si="3"/>
        <v>-3.4674967508621396E-2</v>
      </c>
      <c r="H30">
        <f t="shared" si="4"/>
        <v>-3.4674967508621396E-2</v>
      </c>
      <c r="J30">
        <f t="shared" si="5"/>
        <v>15</v>
      </c>
      <c r="M30">
        <f t="shared" si="6"/>
        <v>6.6043780198584292</v>
      </c>
      <c r="N30">
        <f t="shared" si="7"/>
        <v>-1.5707963250000001</v>
      </c>
      <c r="O30">
        <f t="shared" si="8"/>
        <v>1.0049404738756593</v>
      </c>
      <c r="P30">
        <f t="shared" si="9"/>
        <v>9.9198982103345948E-2</v>
      </c>
      <c r="Q30">
        <f t="shared" si="10"/>
        <v>1.0024212552800771</v>
      </c>
      <c r="R30">
        <f t="shared" si="11"/>
        <v>6.95180545634317E-2</v>
      </c>
      <c r="S30">
        <f t="shared" si="12"/>
        <v>0.99999843026285884</v>
      </c>
      <c r="T30">
        <f t="shared" si="13"/>
        <v>-1.7718564003646529E-3</v>
      </c>
      <c r="U30">
        <f t="shared" si="14"/>
        <v>0.99999902338419255</v>
      </c>
      <c r="V30">
        <f t="shared" si="15"/>
        <v>-1.397580742932625E-3</v>
      </c>
      <c r="X30">
        <f t="shared" si="34"/>
        <v>39.844118372540912</v>
      </c>
      <c r="Y30">
        <f t="shared" si="16"/>
        <v>-82.48211052395763</v>
      </c>
      <c r="Z30">
        <f t="shared" si="35"/>
        <v>97.51788947604237</v>
      </c>
      <c r="AC30">
        <v>1</v>
      </c>
      <c r="AD30">
        <f t="shared" si="17"/>
        <v>9.9525655152E-2</v>
      </c>
      <c r="AE30">
        <f t="shared" si="18"/>
        <v>-1.1756356908369614E-8</v>
      </c>
      <c r="AF30">
        <f t="shared" si="19"/>
        <v>8.411928479639999E-6</v>
      </c>
      <c r="AG30">
        <f t="shared" si="36"/>
        <v>11665.325266361653</v>
      </c>
      <c r="AH30">
        <f t="shared" si="37"/>
        <v>-118895.10760201873</v>
      </c>
      <c r="AJ30">
        <f t="shared" si="20"/>
        <v>18000</v>
      </c>
      <c r="AK30">
        <f t="shared" si="21"/>
        <v>31.893448582800001</v>
      </c>
      <c r="AL30">
        <v>1</v>
      </c>
      <c r="AM30">
        <f t="shared" si="22"/>
        <v>6.96302594946E-2</v>
      </c>
      <c r="AN30">
        <f t="shared" si="38"/>
        <v>17915.360398790257</v>
      </c>
      <c r="AO30">
        <f t="shared" si="39"/>
        <v>-1215.5577449242462</v>
      </c>
      <c r="AQ30">
        <f t="shared" si="23"/>
        <v>6097.5609756097556</v>
      </c>
      <c r="AR30">
        <f t="shared" si="24"/>
        <v>-4878.0487804878048</v>
      </c>
      <c r="AT30">
        <f t="shared" si="52"/>
        <v>-508846102.53203255</v>
      </c>
      <c r="AU30">
        <f t="shared" si="53"/>
        <v>-781874193.9945612</v>
      </c>
      <c r="AV30">
        <f t="shared" si="42"/>
        <v>-2.147735867658036</v>
      </c>
      <c r="AW30">
        <f t="shared" si="25"/>
        <v>103359282.99908519</v>
      </c>
      <c r="AX30">
        <f t="shared" si="26"/>
        <v>-95564340.558112502</v>
      </c>
      <c r="AY30">
        <f t="shared" si="50"/>
        <v>-0.74623259707663103</v>
      </c>
      <c r="BA30">
        <f t="shared" si="27"/>
        <v>6.6270138437400608</v>
      </c>
      <c r="BB30">
        <f t="shared" si="43"/>
        <v>16.426357556543955</v>
      </c>
      <c r="BC30">
        <f t="shared" si="44"/>
        <v>-1.401503270581405</v>
      </c>
      <c r="BD30">
        <f t="shared" si="28"/>
        <v>-260.30022246985232</v>
      </c>
      <c r="BF30">
        <f t="shared" si="29"/>
        <v>39.810047487829763</v>
      </c>
      <c r="BG30">
        <f t="shared" si="30"/>
        <v>-82.26751176586572</v>
      </c>
      <c r="BH30">
        <f t="shared" si="45"/>
        <v>97.73248823413428</v>
      </c>
      <c r="BI30">
        <f t="shared" si="46"/>
        <v>97.73248823413428</v>
      </c>
      <c r="BJ30">
        <f t="shared" si="31"/>
        <v>0</v>
      </c>
      <c r="BK30">
        <f t="shared" si="47"/>
        <v>0</v>
      </c>
      <c r="BM30">
        <f t="shared" si="48"/>
        <v>23.383689931285801</v>
      </c>
      <c r="BN30">
        <f t="shared" si="32"/>
        <v>-1.9672892960134056</v>
      </c>
      <c r="BQ30" s="56">
        <f t="shared" si="49"/>
        <v>33.328318356829094</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1.0000000899367658</v>
      </c>
      <c r="D31">
        <f t="shared" si="1"/>
        <v>4.2411498232098021E-4</v>
      </c>
      <c r="F31">
        <f t="shared" si="2"/>
        <v>0.98832185961399655</v>
      </c>
      <c r="G31">
        <f t="shared" si="3"/>
        <v>-4.3529270645590097E-2</v>
      </c>
      <c r="H31">
        <f t="shared" si="4"/>
        <v>-4.3529270645590097E-2</v>
      </c>
      <c r="J31">
        <f t="shared" si="5"/>
        <v>15</v>
      </c>
      <c r="M31">
        <f t="shared" si="6"/>
        <v>5.2835024158867441</v>
      </c>
      <c r="N31">
        <f t="shared" si="7"/>
        <v>-1.5707963250000001</v>
      </c>
      <c r="O31">
        <f t="shared" si="8"/>
        <v>1.0077088462458996</v>
      </c>
      <c r="P31">
        <f t="shared" si="9"/>
        <v>0.12377114296217653</v>
      </c>
      <c r="Q31">
        <f t="shared" si="10"/>
        <v>1.0037806447978355</v>
      </c>
      <c r="R31">
        <f t="shared" si="11"/>
        <v>8.6819030587672805E-2</v>
      </c>
      <c r="S31">
        <f t="shared" si="12"/>
        <v>0.9999975472889655</v>
      </c>
      <c r="T31">
        <f t="shared" si="13"/>
        <v>-2.2148191967004249E-3</v>
      </c>
      <c r="U31">
        <f t="shared" si="14"/>
        <v>0.99999847403905817</v>
      </c>
      <c r="V31">
        <f t="shared" si="15"/>
        <v>-1.7469752888697335E-3</v>
      </c>
      <c r="X31">
        <f t="shared" si="34"/>
        <v>37.977675399784154</v>
      </c>
      <c r="Y31">
        <f t="shared" si="16"/>
        <v>-80.630809436041346</v>
      </c>
      <c r="Z31">
        <f t="shared" si="35"/>
        <v>99.369190563958654</v>
      </c>
      <c r="AC31">
        <v>1</v>
      </c>
      <c r="AD31">
        <f t="shared" si="17"/>
        <v>0.12440706894000002</v>
      </c>
      <c r="AE31">
        <f t="shared" si="18"/>
        <v>-1.8369307669327522E-8</v>
      </c>
      <c r="AF31">
        <f t="shared" si="19"/>
        <v>1.051491059955E-5</v>
      </c>
      <c r="AG31">
        <f t="shared" si="36"/>
        <v>11665.312449773306</v>
      </c>
      <c r="AH31">
        <f t="shared" si="37"/>
        <v>-95123.422519279833</v>
      </c>
      <c r="AJ31">
        <f t="shared" si="20"/>
        <v>18000</v>
      </c>
      <c r="AK31">
        <f t="shared" si="21"/>
        <v>39.866810728499999</v>
      </c>
      <c r="AL31">
        <v>1</v>
      </c>
      <c r="AM31">
        <f t="shared" si="22"/>
        <v>8.7037824368250014E-2</v>
      </c>
      <c r="AN31">
        <f t="shared" si="38"/>
        <v>17868.10858315491</v>
      </c>
      <c r="AO31">
        <f t="shared" si="39"/>
        <v>-1515.3344859249576</v>
      </c>
      <c r="AQ31">
        <f t="shared" si="23"/>
        <v>5000</v>
      </c>
      <c r="AR31">
        <f t="shared" si="24"/>
        <v>-5000</v>
      </c>
      <c r="AT31">
        <f t="shared" si="52"/>
        <v>-417290550.34753263</v>
      </c>
      <c r="AU31">
        <f t="shared" si="53"/>
        <v>-533943674.84526575</v>
      </c>
      <c r="AV31">
        <f t="shared" si="42"/>
        <v>-2.2341703225190379</v>
      </c>
      <c r="AW31">
        <f t="shared" si="25"/>
        <v>81812602.591062486</v>
      </c>
      <c r="AX31">
        <f t="shared" si="26"/>
        <v>-97526674.63839525</v>
      </c>
      <c r="AY31">
        <f t="shared" si="50"/>
        <v>-0.87279698073471967</v>
      </c>
      <c r="BA31">
        <f t="shared" si="27"/>
        <v>5.323442921847831</v>
      </c>
      <c r="BB31">
        <f t="shared" si="43"/>
        <v>14.523852038134358</v>
      </c>
      <c r="BC31">
        <f t="shared" si="44"/>
        <v>-1.3613733417843181</v>
      </c>
      <c r="BD31">
        <f t="shared" si="28"/>
        <v>-258.00094691499146</v>
      </c>
      <c r="BF31">
        <f t="shared" si="29"/>
        <v>37.943646023577358</v>
      </c>
      <c r="BG31">
        <f t="shared" si="30"/>
        <v>-80.470690412573276</v>
      </c>
      <c r="BH31">
        <f t="shared" si="45"/>
        <v>99.529309587426724</v>
      </c>
      <c r="BI31">
        <f t="shared" si="46"/>
        <v>99.529309587426724</v>
      </c>
      <c r="BJ31">
        <f t="shared" si="31"/>
        <v>0</v>
      </c>
      <c r="BK31">
        <f t="shared" si="47"/>
        <v>0</v>
      </c>
      <c r="BM31">
        <f t="shared" si="48"/>
        <v>23.419793985442997</v>
      </c>
      <c r="BN31">
        <f t="shared" si="32"/>
        <v>-2.4697434975818524</v>
      </c>
      <c r="BQ31" s="56">
        <f t="shared" si="49"/>
        <v>31.425812838419493</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1.0000001295089402</v>
      </c>
      <c r="D32">
        <f t="shared" si="1"/>
        <v>5.0893796535865586E-4</v>
      </c>
      <c r="F32">
        <f t="shared" si="2"/>
        <v>0.99337495329453851</v>
      </c>
      <c r="G32">
        <f t="shared" si="3"/>
        <v>-5.250974129850762E-2</v>
      </c>
      <c r="H32">
        <f t="shared" si="4"/>
        <v>-5.250974129850762E-2</v>
      </c>
      <c r="J32">
        <f t="shared" si="5"/>
        <v>15</v>
      </c>
      <c r="M32">
        <f t="shared" si="6"/>
        <v>4.4029186799056195</v>
      </c>
      <c r="N32">
        <f t="shared" si="7"/>
        <v>-1.5707963250000001</v>
      </c>
      <c r="O32">
        <f t="shared" si="8"/>
        <v>1.0110821188584183</v>
      </c>
      <c r="P32">
        <f t="shared" si="9"/>
        <v>0.1481940146682961</v>
      </c>
      <c r="Q32">
        <f t="shared" si="10"/>
        <v>1.0054396249073796</v>
      </c>
      <c r="R32">
        <f t="shared" si="11"/>
        <v>0.10406806323635802</v>
      </c>
      <c r="S32">
        <f t="shared" si="12"/>
        <v>0.99999646810182774</v>
      </c>
      <c r="T32">
        <f t="shared" si="13"/>
        <v>-2.6577811238704383E-3</v>
      </c>
      <c r="U32">
        <f t="shared" si="14"/>
        <v>0.99999780261845672</v>
      </c>
      <c r="V32">
        <f t="shared" si="15"/>
        <v>-2.0963694082775184E-3</v>
      </c>
      <c r="X32">
        <f t="shared" si="34"/>
        <v>36.481702477970515</v>
      </c>
      <c r="Y32">
        <f t="shared" si="16"/>
        <v>-78.798266915004305</v>
      </c>
      <c r="Z32">
        <f t="shared" si="35"/>
        <v>101.20173308499569</v>
      </c>
      <c r="AC32">
        <v>1</v>
      </c>
      <c r="AD32">
        <f t="shared" si="17"/>
        <v>0.14928848272800002</v>
      </c>
      <c r="AE32">
        <f t="shared" si="18"/>
        <v>-2.6451803043831633E-8</v>
      </c>
      <c r="AF32">
        <f t="shared" si="19"/>
        <v>1.2617892719459998E-5</v>
      </c>
      <c r="AG32">
        <f t="shared" si="36"/>
        <v>11665.296785092465</v>
      </c>
      <c r="AH32">
        <f t="shared" si="37"/>
        <v>-79276.991045444302</v>
      </c>
      <c r="AJ32">
        <f t="shared" si="20"/>
        <v>18000</v>
      </c>
      <c r="AK32">
        <f t="shared" si="21"/>
        <v>47.8401728742</v>
      </c>
      <c r="AL32">
        <v>1</v>
      </c>
      <c r="AM32">
        <f t="shared" si="22"/>
        <v>0.1044453892419</v>
      </c>
      <c r="AN32">
        <f t="shared" si="38"/>
        <v>17810.702592472233</v>
      </c>
      <c r="AO32">
        <f t="shared" si="39"/>
        <v>-1812.4055920682795</v>
      </c>
      <c r="AQ32">
        <f t="shared" si="23"/>
        <v>4098.3606557377052</v>
      </c>
      <c r="AR32">
        <f t="shared" si="24"/>
        <v>-4918.0327868852464</v>
      </c>
      <c r="AT32">
        <f t="shared" si="52"/>
        <v>-342078247.82557666</v>
      </c>
      <c r="AU32">
        <f t="shared" si="53"/>
        <v>-382276013.0637511</v>
      </c>
      <c r="AV32">
        <f t="shared" si="42"/>
        <v>-2.3007567321330713</v>
      </c>
      <c r="AW32">
        <f t="shared" si="25"/>
        <v>64129825.144383684</v>
      </c>
      <c r="AX32">
        <f t="shared" si="26"/>
        <v>-95530546.376314282</v>
      </c>
      <c r="AY32">
        <f t="shared" si="50"/>
        <v>-0.97959166464378633</v>
      </c>
      <c r="BA32">
        <f t="shared" si="27"/>
        <v>4.4584175256857073</v>
      </c>
      <c r="BB32">
        <f t="shared" si="43"/>
        <v>12.983614744573295</v>
      </c>
      <c r="BC32">
        <f t="shared" si="44"/>
        <v>-1.321165067489285</v>
      </c>
      <c r="BD32">
        <f t="shared" si="28"/>
        <v>-255.69718249374924</v>
      </c>
      <c r="BF32">
        <f t="shared" si="29"/>
        <v>36.447705162702171</v>
      </c>
      <c r="BG32">
        <f t="shared" si="30"/>
        <v>-78.676609059432977</v>
      </c>
      <c r="BH32">
        <f t="shared" si="45"/>
        <v>101.32339094056702</v>
      </c>
      <c r="BI32">
        <f t="shared" si="46"/>
        <v>101.32339094056702</v>
      </c>
      <c r="BJ32">
        <f t="shared" si="31"/>
        <v>0</v>
      </c>
      <c r="BK32">
        <f t="shared" si="47"/>
        <v>0</v>
      </c>
      <c r="BM32">
        <f t="shared" si="48"/>
        <v>23.464090418128873</v>
      </c>
      <c r="BN32">
        <f t="shared" si="32"/>
        <v>-2.9794265656837506</v>
      </c>
      <c r="BQ32" s="56">
        <f t="shared" si="49"/>
        <v>29.885575544858433</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1.0000001762760535</v>
      </c>
      <c r="D33">
        <f t="shared" si="1"/>
        <v>5.9376094107277692E-4</v>
      </c>
      <c r="F33">
        <f t="shared" si="2"/>
        <v>0.99940789211022585</v>
      </c>
      <c r="G33">
        <f t="shared" si="3"/>
        <v>-6.1644130168005559E-2</v>
      </c>
      <c r="H33">
        <f t="shared" si="4"/>
        <v>-6.1644130168005559E-2</v>
      </c>
      <c r="J33">
        <f t="shared" si="5"/>
        <v>15</v>
      </c>
      <c r="M33">
        <f t="shared" si="6"/>
        <v>3.7739302970619599</v>
      </c>
      <c r="N33">
        <f t="shared" si="7"/>
        <v>-1.5707963250000001</v>
      </c>
      <c r="O33">
        <f t="shared" si="8"/>
        <v>1.0150542610384896</v>
      </c>
      <c r="P33">
        <f t="shared" si="9"/>
        <v>0.17244011610648605</v>
      </c>
      <c r="Q33">
        <f t="shared" si="10"/>
        <v>1.007396715513152</v>
      </c>
      <c r="R33">
        <f t="shared" si="11"/>
        <v>0.12125517402811573</v>
      </c>
      <c r="S33">
        <f t="shared" si="12"/>
        <v>0.99999519270335147</v>
      </c>
      <c r="T33">
        <f t="shared" si="13"/>
        <v>-3.1007420080460444E-3</v>
      </c>
      <c r="U33">
        <f t="shared" si="14"/>
        <v>0.99999700912312617</v>
      </c>
      <c r="V33">
        <f t="shared" si="15"/>
        <v>-2.4457630158514891E-3</v>
      </c>
      <c r="X33">
        <f t="shared" si="34"/>
        <v>35.246287748403731</v>
      </c>
      <c r="Y33">
        <f t="shared" si="16"/>
        <v>-76.988219220885014</v>
      </c>
      <c r="Z33">
        <f t="shared" si="35"/>
        <v>103.01178077911499</v>
      </c>
      <c r="AC33">
        <v>1</v>
      </c>
      <c r="AD33">
        <f t="shared" si="17"/>
        <v>0.17416989651600001</v>
      </c>
      <c r="AE33">
        <f t="shared" si="18"/>
        <v>-3.6003843031881952E-8</v>
      </c>
      <c r="AF33">
        <f t="shared" si="19"/>
        <v>1.4720874839369998E-5</v>
      </c>
      <c r="AG33">
        <f t="shared" si="36"/>
        <v>11665.278272342066</v>
      </c>
      <c r="AH33">
        <f t="shared" si="37"/>
        <v>-67959.275910171054</v>
      </c>
      <c r="AJ33">
        <f t="shared" si="20"/>
        <v>18000</v>
      </c>
      <c r="AK33">
        <f t="shared" si="21"/>
        <v>55.813535019900002</v>
      </c>
      <c r="AL33">
        <v>1</v>
      </c>
      <c r="AM33">
        <f t="shared" si="22"/>
        <v>0.12185295411555001</v>
      </c>
      <c r="AN33">
        <f t="shared" si="38"/>
        <v>17743.345325601396</v>
      </c>
      <c r="AO33">
        <f t="shared" si="39"/>
        <v>-2106.2655087969661</v>
      </c>
      <c r="AQ33">
        <f t="shared" si="23"/>
        <v>3378.3783783783783</v>
      </c>
      <c r="AR33">
        <f t="shared" si="24"/>
        <v>-4729.72972972973</v>
      </c>
      <c r="AT33">
        <f t="shared" si="52"/>
        <v>-282019283.79019397</v>
      </c>
      <c r="AU33">
        <f t="shared" si="53"/>
        <v>-284765761.795439</v>
      </c>
      <c r="AV33">
        <f t="shared" si="42"/>
        <v>-2.3513488145163373</v>
      </c>
      <c r="AW33">
        <f t="shared" si="25"/>
        <v>50030139.802852765</v>
      </c>
      <c r="AX33">
        <f t="shared" si="26"/>
        <v>-91474464.926922008</v>
      </c>
      <c r="AY33">
        <f t="shared" si="50"/>
        <v>-1.0703130866793875</v>
      </c>
      <c r="BA33">
        <f t="shared" si="27"/>
        <v>3.843986675277657</v>
      </c>
      <c r="BB33">
        <f t="shared" si="43"/>
        <v>11.695637471379603</v>
      </c>
      <c r="BC33">
        <f t="shared" si="44"/>
        <v>-1.2810357278369497</v>
      </c>
      <c r="BD33">
        <f t="shared" si="28"/>
        <v>-253.3979406943962</v>
      </c>
      <c r="BF33">
        <f t="shared" si="29"/>
        <v>35.2123196766211</v>
      </c>
      <c r="BG33">
        <f t="shared" si="30"/>
        <v>-76.895869192811759</v>
      </c>
      <c r="BH33">
        <f t="shared" si="45"/>
        <v>103.10413080718824</v>
      </c>
      <c r="BI33">
        <f t="shared" si="46"/>
        <v>103.10413080718824</v>
      </c>
      <c r="BJ33">
        <f t="shared" si="31"/>
        <v>0</v>
      </c>
      <c r="BK33">
        <f t="shared" si="47"/>
        <v>0</v>
      </c>
      <c r="BM33">
        <f t="shared" si="48"/>
        <v>23.516682205241498</v>
      </c>
      <c r="BN33">
        <f t="shared" si="32"/>
        <v>-3.4979284984155732</v>
      </c>
      <c r="BQ33" s="56">
        <f t="shared" si="49"/>
        <v>28.59759827166474</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1.0000002302381044</v>
      </c>
      <c r="D34">
        <f t="shared" si="1"/>
        <v>6.7858390824275235E-4</v>
      </c>
      <c r="F34">
        <f t="shared" si="2"/>
        <v>1.0064524416993372</v>
      </c>
      <c r="G34">
        <f t="shared" si="3"/>
        <v>-7.0961635722942035E-2</v>
      </c>
      <c r="H34">
        <f t="shared" si="4"/>
        <v>-7.0961635722942035E-2</v>
      </c>
      <c r="J34">
        <f t="shared" si="5"/>
        <v>15</v>
      </c>
      <c r="M34">
        <f t="shared" si="6"/>
        <v>3.3021890099292146</v>
      </c>
      <c r="N34">
        <f t="shared" si="7"/>
        <v>-1.5707963250000001</v>
      </c>
      <c r="O34">
        <f t="shared" si="8"/>
        <v>1.0196182737347048</v>
      </c>
      <c r="P34">
        <f t="shared" si="9"/>
        <v>0.19648319201953715</v>
      </c>
      <c r="Q34">
        <f t="shared" si="10"/>
        <v>1.0096501830580438</v>
      </c>
      <c r="R34">
        <f t="shared" si="11"/>
        <v>0.13837060215923178</v>
      </c>
      <c r="S34">
        <f t="shared" si="12"/>
        <v>0.99999372109578877</v>
      </c>
      <c r="T34">
        <f t="shared" si="13"/>
        <v>-3.5437016754010491E-3</v>
      </c>
      <c r="U34">
        <f t="shared" si="14"/>
        <v>0.9999960935539377</v>
      </c>
      <c r="V34">
        <f t="shared" si="15"/>
        <v>-2.7951560262879055E-3</v>
      </c>
      <c r="X34">
        <f t="shared" si="34"/>
        <v>34.205813196023712</v>
      </c>
      <c r="Y34">
        <f t="shared" si="16"/>
        <v>-75.204402856230104</v>
      </c>
      <c r="Z34">
        <f t="shared" si="35"/>
        <v>104.7955971437699</v>
      </c>
      <c r="AC34">
        <v>1</v>
      </c>
      <c r="AD34">
        <f t="shared" si="17"/>
        <v>0.199051310304</v>
      </c>
      <c r="AE34">
        <f t="shared" si="18"/>
        <v>-4.7025427633478458E-8</v>
      </c>
      <c r="AF34">
        <f t="shared" si="19"/>
        <v>1.6823856959279998E-5</v>
      </c>
      <c r="AG34">
        <f t="shared" si="36"/>
        <v>11665.256911549239</v>
      </c>
      <c r="AH34">
        <f t="shared" si="37"/>
        <v>-59472.008476796989</v>
      </c>
      <c r="AJ34">
        <f t="shared" si="20"/>
        <v>18000</v>
      </c>
      <c r="AK34">
        <f t="shared" si="21"/>
        <v>63.786897165600003</v>
      </c>
      <c r="AL34">
        <v>1</v>
      </c>
      <c r="AM34">
        <f t="shared" si="22"/>
        <v>0.1392605189892</v>
      </c>
      <c r="AN34">
        <f t="shared" si="38"/>
        <v>17666.272283568022</v>
      </c>
      <c r="AO34">
        <f t="shared" si="39"/>
        <v>-2396.4273496486021</v>
      </c>
      <c r="AQ34">
        <f t="shared" si="23"/>
        <v>2808.9887640449433</v>
      </c>
      <c r="AR34">
        <f t="shared" si="24"/>
        <v>-4494.3820224719093</v>
      </c>
      <c r="AT34">
        <f t="shared" si="52"/>
        <v>-234522350.14417398</v>
      </c>
      <c r="AU34">
        <f t="shared" si="53"/>
        <v>-219484324.53729147</v>
      </c>
      <c r="AV34">
        <f t="shared" si="42"/>
        <v>-2.3893053022529815</v>
      </c>
      <c r="AW34">
        <f t="shared" si="25"/>
        <v>38902211.975513175</v>
      </c>
      <c r="AX34">
        <f t="shared" si="26"/>
        <v>-86514465.52030769</v>
      </c>
      <c r="AY34">
        <f t="shared" si="50"/>
        <v>-1.1482240520562537</v>
      </c>
      <c r="BA34">
        <f t="shared" si="27"/>
        <v>3.3861726617693573</v>
      </c>
      <c r="BB34">
        <f t="shared" si="43"/>
        <v>10.594181982380103</v>
      </c>
      <c r="BC34">
        <f t="shared" si="44"/>
        <v>-1.2410812501967279</v>
      </c>
      <c r="BD34">
        <f t="shared" si="28"/>
        <v>-251.10871775034582</v>
      </c>
      <c r="BF34">
        <f t="shared" si="29"/>
        <v>34.171874319681919</v>
      </c>
      <c r="BG34">
        <f t="shared" si="30"/>
        <v>-75.135639995228814</v>
      </c>
      <c r="BH34">
        <f t="shared" si="45"/>
        <v>104.86436000477119</v>
      </c>
      <c r="BI34">
        <f t="shared" si="46"/>
        <v>104.86436000477119</v>
      </c>
      <c r="BJ34">
        <f t="shared" si="31"/>
        <v>0</v>
      </c>
      <c r="BK34">
        <f t="shared" si="47"/>
        <v>0</v>
      </c>
      <c r="BM34">
        <f t="shared" si="48"/>
        <v>23.577692337301816</v>
      </c>
      <c r="BN34">
        <f t="shared" si="32"/>
        <v>-4.0269222448829796</v>
      </c>
      <c r="BQ34" s="56">
        <f t="shared" si="49"/>
        <v>27.496142782665238</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1.0000002913950921</v>
      </c>
      <c r="D35">
        <f t="shared" si="1"/>
        <v>7.6340686564799231E-4</v>
      </c>
      <c r="F35">
        <f t="shared" si="2"/>
        <v>1.0145462208218412</v>
      </c>
      <c r="G35">
        <f t="shared" si="3"/>
        <v>-8.0493210825901676E-2</v>
      </c>
      <c r="H35">
        <f t="shared" si="4"/>
        <v>-8.0493210825901676E-2</v>
      </c>
      <c r="J35">
        <f t="shared" si="5"/>
        <v>15</v>
      </c>
      <c r="M35">
        <f t="shared" si="6"/>
        <v>2.9352791199370798</v>
      </c>
      <c r="N35">
        <f t="shared" si="7"/>
        <v>-1.5707963250000001</v>
      </c>
      <c r="O35">
        <f t="shared" si="8"/>
        <v>1.0247662489169245</v>
      </c>
      <c r="P35">
        <f t="shared" si="9"/>
        <v>0.22029836188206553</v>
      </c>
      <c r="Q35">
        <f t="shared" si="10"/>
        <v>1.0121980480623627</v>
      </c>
      <c r="R35">
        <f t="shared" si="11"/>
        <v>0.15540483587340992</v>
      </c>
      <c r="S35">
        <f t="shared" si="12"/>
        <v>0.99999205328173812</v>
      </c>
      <c r="T35">
        <f t="shared" si="13"/>
        <v>-3.9866599521121244E-3</v>
      </c>
      <c r="U35">
        <f t="shared" si="14"/>
        <v>0.99999505591189786</v>
      </c>
      <c r="V35">
        <f t="shared" si="15"/>
        <v>-3.1445483542839017E-3</v>
      </c>
      <c r="X35">
        <f t="shared" si="34"/>
        <v>33.317946773319676</v>
      </c>
      <c r="Y35">
        <f t="shared" si="16"/>
        <v>-73.45056180724491</v>
      </c>
      <c r="Z35">
        <f t="shared" si="35"/>
        <v>106.54943819275509</v>
      </c>
      <c r="AC35">
        <v>1</v>
      </c>
      <c r="AD35">
        <f t="shared" si="17"/>
        <v>0.22393272409199999</v>
      </c>
      <c r="AE35">
        <f t="shared" si="18"/>
        <v>-5.9516556848621181E-8</v>
      </c>
      <c r="AF35">
        <f t="shared" si="19"/>
        <v>1.8926839079190001E-5</v>
      </c>
      <c r="AG35">
        <f t="shared" si="36"/>
        <v>11665.232702745272</v>
      </c>
      <c r="AH35">
        <f t="shared" si="37"/>
        <v>-52871.706168071432</v>
      </c>
      <c r="AJ35">
        <f t="shared" si="20"/>
        <v>18000</v>
      </c>
      <c r="AK35">
        <f t="shared" si="21"/>
        <v>71.760259311300004</v>
      </c>
      <c r="AL35">
        <v>1</v>
      </c>
      <c r="AM35">
        <f t="shared" si="22"/>
        <v>0.15666808386285</v>
      </c>
      <c r="AN35">
        <f t="shared" si="38"/>
        <v>17579.749549745284</v>
      </c>
      <c r="AO35">
        <f t="shared" si="39"/>
        <v>-2682.425417436094</v>
      </c>
      <c r="AQ35">
        <f t="shared" si="23"/>
        <v>2358.4905660377358</v>
      </c>
      <c r="AR35">
        <f t="shared" si="24"/>
        <v>-4245.2830188679245</v>
      </c>
      <c r="AT35">
        <f t="shared" si="52"/>
        <v>-196943015.09382856</v>
      </c>
      <c r="AU35">
        <f t="shared" si="53"/>
        <v>-174219634.51182294</v>
      </c>
      <c r="AV35">
        <f t="shared" si="42"/>
        <v>-2.4173403356696745</v>
      </c>
      <c r="AW35">
        <f t="shared" si="25"/>
        <v>30122149.769175671</v>
      </c>
      <c r="AX35">
        <f t="shared" si="26"/>
        <v>-81299935.760695815</v>
      </c>
      <c r="AY35">
        <f t="shared" si="50"/>
        <v>-1.2159710241831962</v>
      </c>
      <c r="BA35">
        <f t="shared" si="27"/>
        <v>3.0327645522304709</v>
      </c>
      <c r="BB35">
        <f t="shared" si="43"/>
        <v>9.6367739059416131</v>
      </c>
      <c r="BC35">
        <f t="shared" si="44"/>
        <v>-1.2013693114864783</v>
      </c>
      <c r="BD35">
        <f t="shared" si="28"/>
        <v>-248.83339126336639</v>
      </c>
      <c r="BF35">
        <f t="shared" si="29"/>
        <v>33.284038367313286</v>
      </c>
      <c r="BG35">
        <f t="shared" si="30"/>
        <v>-73.401572536914273</v>
      </c>
      <c r="BH35">
        <f t="shared" si="45"/>
        <v>106.59842746308573</v>
      </c>
      <c r="BI35">
        <f t="shared" si="46"/>
        <v>106.59842746308573</v>
      </c>
      <c r="BJ35">
        <f t="shared" si="31"/>
        <v>0</v>
      </c>
      <c r="BK35">
        <f t="shared" si="47"/>
        <v>0</v>
      </c>
      <c r="BM35">
        <f t="shared" si="48"/>
        <v>23.647264461371673</v>
      </c>
      <c r="BN35">
        <f t="shared" si="32"/>
        <v>-4.5681812735478813</v>
      </c>
      <c r="BQ35" s="56">
        <f t="shared" si="49"/>
        <v>26.538734706226748</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1.0000003597470148</v>
      </c>
      <c r="D36">
        <f t="shared" si="1"/>
        <v>8.4822981206790732E-4</v>
      </c>
      <c r="F36">
        <f t="shared" si="2"/>
        <v>1.0237331473391855</v>
      </c>
      <c r="G36">
        <f t="shared" si="3"/>
        <v>-9.0271902936100643E-2</v>
      </c>
      <c r="H36">
        <f t="shared" si="4"/>
        <v>-9.0271902936100643E-2</v>
      </c>
      <c r="J36">
        <f t="shared" si="5"/>
        <v>15</v>
      </c>
      <c r="M36">
        <f t="shared" si="6"/>
        <v>2.641751207943372</v>
      </c>
      <c r="N36">
        <f t="shared" si="7"/>
        <v>-1.5707963250000001</v>
      </c>
      <c r="O36">
        <f t="shared" si="8"/>
        <v>1.0304894347876488</v>
      </c>
      <c r="P36">
        <f t="shared" si="9"/>
        <v>0.24386224655618216</v>
      </c>
      <c r="Q36">
        <f t="shared" si="10"/>
        <v>1.0150380936117784</v>
      </c>
      <c r="R36">
        <f t="shared" si="11"/>
        <v>0.17234864171532327</v>
      </c>
      <c r="S36">
        <f t="shared" si="12"/>
        <v>0.99999018926414518</v>
      </c>
      <c r="T36">
        <f t="shared" si="13"/>
        <v>-4.4296166643592151E-3</v>
      </c>
      <c r="U36">
        <f t="shared" si="14"/>
        <v>0.99999389619814627</v>
      </c>
      <c r="V36">
        <f t="shared" si="15"/>
        <v>-3.4939399145376125E-3</v>
      </c>
      <c r="X36">
        <f t="shared" si="34"/>
        <v>32.553781372240771</v>
      </c>
      <c r="Y36">
        <f t="shared" si="16"/>
        <v>-71.7304581030441</v>
      </c>
      <c r="Z36">
        <f t="shared" si="35"/>
        <v>108.2695418969559</v>
      </c>
      <c r="AC36">
        <v>1</v>
      </c>
      <c r="AD36">
        <f t="shared" si="17"/>
        <v>0.24881413788000004</v>
      </c>
      <c r="AE36">
        <f t="shared" si="18"/>
        <v>-7.3477230677310088E-8</v>
      </c>
      <c r="AF36">
        <f t="shared" si="19"/>
        <v>2.1029821199100001E-5</v>
      </c>
      <c r="AG36">
        <f t="shared" si="36"/>
        <v>11665.205645965627</v>
      </c>
      <c r="AH36">
        <f t="shared" si="37"/>
        <v>-47592.279436449979</v>
      </c>
      <c r="AJ36">
        <f t="shared" si="20"/>
        <v>18000</v>
      </c>
      <c r="AK36">
        <f t="shared" si="21"/>
        <v>79.733621456999998</v>
      </c>
      <c r="AL36">
        <v>1</v>
      </c>
      <c r="AM36">
        <f t="shared" si="22"/>
        <v>0.17407564873650003</v>
      </c>
      <c r="AN36">
        <f t="shared" si="38"/>
        <v>17484.071550097124</v>
      </c>
      <c r="AO36">
        <f t="shared" si="39"/>
        <v>-2963.8174761815399</v>
      </c>
      <c r="AQ36">
        <f t="shared" si="23"/>
        <v>2000</v>
      </c>
      <c r="AR36">
        <f t="shared" si="24"/>
        <v>-4000</v>
      </c>
      <c r="AT36">
        <f t="shared" si="52"/>
        <v>-167038706.45386869</v>
      </c>
      <c r="AU36">
        <f t="shared" si="53"/>
        <v>-141845381.45676246</v>
      </c>
      <c r="AV36">
        <f t="shared" si="42"/>
        <v>-2.4375767379473423</v>
      </c>
      <c r="AW36">
        <f t="shared" si="25"/>
        <v>23160805.249103945</v>
      </c>
      <c r="AX36">
        <f t="shared" si="26"/>
        <v>-76173277.634719774</v>
      </c>
      <c r="AY36">
        <f t="shared" si="50"/>
        <v>-1.275624242453526</v>
      </c>
      <c r="BA36">
        <f t="shared" si="27"/>
        <v>2.7524351136082088</v>
      </c>
      <c r="BB36">
        <f t="shared" si="43"/>
        <v>8.7943417925919682</v>
      </c>
      <c r="BC36">
        <f t="shared" si="44"/>
        <v>-1.1619524954938163</v>
      </c>
      <c r="BD36">
        <f t="shared" si="28"/>
        <v>-246.57497406256249</v>
      </c>
      <c r="BF36">
        <f t="shared" si="29"/>
        <v>32.519905408149739</v>
      </c>
      <c r="BG36">
        <f t="shared" si="30"/>
        <v>-71.698573126981572</v>
      </c>
      <c r="BH36">
        <f t="shared" si="45"/>
        <v>108.30142687301843</v>
      </c>
      <c r="BI36">
        <f t="shared" si="46"/>
        <v>108.30142687301843</v>
      </c>
      <c r="BJ36">
        <f t="shared" si="31"/>
        <v>0</v>
      </c>
      <c r="BK36">
        <f t="shared" si="47"/>
        <v>0</v>
      </c>
      <c r="BM36">
        <f t="shared" si="48"/>
        <v>23.725563615557771</v>
      </c>
      <c r="BN36">
        <f t="shared" si="32"/>
        <v>-5.1235990644190901</v>
      </c>
      <c r="BQ36" s="56">
        <f t="shared" si="49"/>
        <v>25.696302592877103</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1.0000008094306014</v>
      </c>
      <c r="D37">
        <f t="shared" si="1"/>
        <v>1.2723443366670576E-3</v>
      </c>
      <c r="F37">
        <f t="shared" si="2"/>
        <v>1.088117455949819</v>
      </c>
      <c r="G37">
        <f t="shared" si="3"/>
        <v>-0.14422800178492265</v>
      </c>
      <c r="H37">
        <f t="shared" si="4"/>
        <v>-0.14422800178492265</v>
      </c>
      <c r="J37">
        <f t="shared" si="5"/>
        <v>15</v>
      </c>
      <c r="M37">
        <f t="shared" si="6"/>
        <v>1.7611674719622479</v>
      </c>
      <c r="N37">
        <f t="shared" si="7"/>
        <v>-1.5707963250000001</v>
      </c>
      <c r="O37">
        <f t="shared" si="8"/>
        <v>1.0673771916338559</v>
      </c>
      <c r="P37">
        <f t="shared" si="9"/>
        <v>0.35721026908883596</v>
      </c>
      <c r="Q37">
        <f t="shared" si="10"/>
        <v>1.0335280575953538</v>
      </c>
      <c r="R37">
        <f t="shared" si="11"/>
        <v>0.25541074386676932</v>
      </c>
      <c r="S37">
        <f t="shared" si="12"/>
        <v>0.99997792625037418</v>
      </c>
      <c r="T37">
        <f t="shared" si="13"/>
        <v>-6.6443706752137783E-3</v>
      </c>
      <c r="U37">
        <f t="shared" si="14"/>
        <v>0.99998626660300205</v>
      </c>
      <c r="V37">
        <f t="shared" si="15"/>
        <v>-5.240883214192295E-3</v>
      </c>
      <c r="X37">
        <f t="shared" si="34"/>
        <v>30.023853641119782</v>
      </c>
      <c r="Y37">
        <f t="shared" si="16"/>
        <v>-63.771132202251039</v>
      </c>
      <c r="Z37">
        <f t="shared" si="35"/>
        <v>116.22886779774896</v>
      </c>
      <c r="AC37">
        <v>1</v>
      </c>
      <c r="AD37">
        <f t="shared" si="17"/>
        <v>0.37322120682000004</v>
      </c>
      <c r="AE37">
        <f t="shared" si="18"/>
        <v>-1.6532376902394775E-7</v>
      </c>
      <c r="AF37">
        <f t="shared" si="19"/>
        <v>3.154473179865E-5</v>
      </c>
      <c r="AG37">
        <f t="shared" si="36"/>
        <v>11665.027643965483</v>
      </c>
      <c r="AH37">
        <f t="shared" si="37"/>
        <v>-31762.150102628162</v>
      </c>
      <c r="AJ37">
        <f t="shared" si="20"/>
        <v>18000</v>
      </c>
      <c r="AK37">
        <f t="shared" si="21"/>
        <v>119.60043218550001</v>
      </c>
      <c r="AL37">
        <v>1</v>
      </c>
      <c r="AM37">
        <f t="shared" si="22"/>
        <v>0.26111347310475003</v>
      </c>
      <c r="AN37">
        <f t="shared" si="38"/>
        <v>16880.324602995166</v>
      </c>
      <c r="AO37">
        <f t="shared" si="39"/>
        <v>-4288.0797520381293</v>
      </c>
      <c r="AQ37">
        <f t="shared" si="23"/>
        <v>1000</v>
      </c>
      <c r="AR37">
        <f t="shared" si="24"/>
        <v>-3000</v>
      </c>
      <c r="AT37">
        <f t="shared" si="52"/>
        <v>-83621422.663919002</v>
      </c>
      <c r="AU37">
        <f t="shared" si="53"/>
        <v>-66757233.034524612</v>
      </c>
      <c r="AV37">
        <f t="shared" si="42"/>
        <v>-2.4678727133185072</v>
      </c>
      <c r="AW37">
        <f t="shared" si="25"/>
        <v>4062759.6246628854</v>
      </c>
      <c r="AX37">
        <f t="shared" si="26"/>
        <v>-55140142.449383467</v>
      </c>
      <c r="AY37">
        <f t="shared" si="50"/>
        <v>-1.4972486120964588</v>
      </c>
      <c r="BA37">
        <f t="shared" si="27"/>
        <v>1.9352699946692615</v>
      </c>
      <c r="BB37">
        <f t="shared" si="43"/>
        <v>5.7348312632246135</v>
      </c>
      <c r="BC37">
        <f t="shared" si="44"/>
        <v>-0.97062410122204845</v>
      </c>
      <c r="BD37">
        <f t="shared" si="28"/>
        <v>-235.61266455724893</v>
      </c>
      <c r="BF37">
        <f t="shared" si="29"/>
        <v>29.990179024071729</v>
      </c>
      <c r="BG37">
        <f t="shared" si="30"/>
        <v>-63.803420395911196</v>
      </c>
      <c r="BH37">
        <f t="shared" si="45"/>
        <v>116.19657960408881</v>
      </c>
      <c r="BI37">
        <f t="shared" si="46"/>
        <v>116.19657960408881</v>
      </c>
      <c r="BJ37">
        <f t="shared" si="31"/>
        <v>0</v>
      </c>
      <c r="BK37">
        <f t="shared" si="47"/>
        <v>0</v>
      </c>
      <c r="BM37">
        <f t="shared" si="48"/>
        <v>24.255347760847116</v>
      </c>
      <c r="BN37">
        <f t="shared" si="32"/>
        <v>-8.1907558386622785</v>
      </c>
      <c r="BQ37" s="56">
        <f t="shared" si="49"/>
        <v>22.636792063509752</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1.0000014389872831</v>
      </c>
      <c r="D38">
        <f t="shared" si="1"/>
        <v>1.6964584035453656E-3</v>
      </c>
      <c r="F38">
        <f t="shared" si="2"/>
        <v>1.191255068339264</v>
      </c>
      <c r="G38">
        <f t="shared" si="3"/>
        <v>-0.21137292235703414</v>
      </c>
      <c r="H38">
        <f t="shared" si="4"/>
        <v>-0.21137292235703414</v>
      </c>
      <c r="J38">
        <f t="shared" si="5"/>
        <v>15</v>
      </c>
      <c r="M38">
        <f t="shared" si="6"/>
        <v>1.320875603971686</v>
      </c>
      <c r="N38">
        <f t="shared" si="7"/>
        <v>-1.5707963250000001</v>
      </c>
      <c r="O38">
        <f t="shared" si="8"/>
        <v>1.1169753358225376</v>
      </c>
      <c r="P38">
        <f t="shared" si="9"/>
        <v>0.46174843015861505</v>
      </c>
      <c r="Q38">
        <f t="shared" si="10"/>
        <v>1.058871723077037</v>
      </c>
      <c r="R38">
        <f t="shared" si="11"/>
        <v>0.33502691994786665</v>
      </c>
      <c r="S38">
        <f t="shared" si="12"/>
        <v>0.99996075878900004</v>
      </c>
      <c r="T38">
        <f t="shared" si="13"/>
        <v>-8.8590595040594199E-3</v>
      </c>
      <c r="U38">
        <f t="shared" si="14"/>
        <v>0.99997558546317811</v>
      </c>
      <c r="V38">
        <f t="shared" si="15"/>
        <v>-6.9877945258034245E-3</v>
      </c>
      <c r="X38">
        <f t="shared" si="34"/>
        <v>28.916357056282571</v>
      </c>
      <c r="Y38">
        <f t="shared" si="16"/>
        <v>-57.269669483673063</v>
      </c>
      <c r="Z38">
        <f t="shared" si="35"/>
        <v>122.73033051632694</v>
      </c>
      <c r="AC38">
        <v>1</v>
      </c>
      <c r="AD38">
        <f t="shared" si="17"/>
        <v>0.49762827576000007</v>
      </c>
      <c r="AE38">
        <f t="shared" si="18"/>
        <v>-2.9390892270924035E-7</v>
      </c>
      <c r="AF38">
        <f t="shared" si="19"/>
        <v>4.2059642398200002E-5</v>
      </c>
      <c r="AG38">
        <f t="shared" si="36"/>
        <v>11664.778450291418</v>
      </c>
      <c r="AH38">
        <f t="shared" si="37"/>
        <v>-23857.273273224742</v>
      </c>
      <c r="AJ38">
        <f t="shared" si="20"/>
        <v>18000</v>
      </c>
      <c r="AK38">
        <f t="shared" si="21"/>
        <v>159.467242914</v>
      </c>
      <c r="AL38">
        <v>1</v>
      </c>
      <c r="AM38">
        <f t="shared" si="22"/>
        <v>0.34815129747300005</v>
      </c>
      <c r="AN38">
        <f t="shared" si="38"/>
        <v>16103.610904693678</v>
      </c>
      <c r="AO38">
        <f t="shared" si="39"/>
        <v>-5447.0257875554562</v>
      </c>
      <c r="AQ38">
        <f t="shared" si="23"/>
        <v>588.23529411764707</v>
      </c>
      <c r="AR38">
        <f t="shared" si="24"/>
        <v>-2352.9411764705883</v>
      </c>
      <c r="AT38">
        <f t="shared" si="52"/>
        <v>-49273126.260357387</v>
      </c>
      <c r="AU38">
        <f t="shared" si="53"/>
        <v>-41480227.690817893</v>
      </c>
      <c r="AV38">
        <f t="shared" si="42"/>
        <v>-2.4418533548301173</v>
      </c>
      <c r="AW38">
        <f t="shared" si="25"/>
        <v>-3298762.8255426344</v>
      </c>
      <c r="AX38">
        <f t="shared" si="26"/>
        <v>-41257982.438810408</v>
      </c>
      <c r="AY38">
        <f t="shared" si="50"/>
        <v>-1.6505811370621781</v>
      </c>
      <c r="BA38">
        <f t="shared" si="27"/>
        <v>1.5561491220668187</v>
      </c>
      <c r="BB38">
        <f t="shared" si="43"/>
        <v>3.841024241088999</v>
      </c>
      <c r="BC38">
        <f t="shared" si="44"/>
        <v>-0.79127221776793921</v>
      </c>
      <c r="BD38">
        <f t="shared" si="28"/>
        <v>-225.33655857586407</v>
      </c>
      <c r="BF38">
        <f t="shared" si="29"/>
        <v>28.882957149256256</v>
      </c>
      <c r="BG38">
        <f t="shared" si="30"/>
        <v>-57.350135037353425</v>
      </c>
      <c r="BH38">
        <f t="shared" si="45"/>
        <v>122.64986496264657</v>
      </c>
      <c r="BI38">
        <f t="shared" si="46"/>
        <v>122.64986496264657</v>
      </c>
      <c r="BJ38">
        <f t="shared" si="31"/>
        <v>0</v>
      </c>
      <c r="BK38">
        <f t="shared" si="47"/>
        <v>0</v>
      </c>
      <c r="BM38">
        <f t="shared" si="48"/>
        <v>25.041932908167258</v>
      </c>
      <c r="BN38">
        <f t="shared" si="32"/>
        <v>-12.013576461489359</v>
      </c>
      <c r="BQ38" s="56">
        <f t="shared" si="49"/>
        <v>20.742985041374133</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1.0000022484167197</v>
      </c>
      <c r="D39">
        <f t="shared" si="1"/>
        <v>2.1205718601307543E-3</v>
      </c>
      <c r="F39">
        <f t="shared" si="2"/>
        <v>1.3509691821529441</v>
      </c>
      <c r="G39">
        <f t="shared" si="3"/>
        <v>-0.30198284678069304</v>
      </c>
      <c r="H39">
        <f t="shared" si="4"/>
        <v>-0.30198284678069304</v>
      </c>
      <c r="J39">
        <f t="shared" si="5"/>
        <v>15</v>
      </c>
      <c r="M39">
        <f t="shared" si="6"/>
        <v>1.0567004831773488</v>
      </c>
      <c r="N39">
        <f t="shared" si="7"/>
        <v>-1.5707963250000001</v>
      </c>
      <c r="O39">
        <f t="shared" si="8"/>
        <v>1.1776790607190262</v>
      </c>
      <c r="P39">
        <f t="shared" si="9"/>
        <v>0.55646458725027981</v>
      </c>
      <c r="Q39">
        <f t="shared" si="10"/>
        <v>1.0905913862528709</v>
      </c>
      <c r="R39">
        <f t="shared" si="11"/>
        <v>0.41046917438069119</v>
      </c>
      <c r="S39">
        <f t="shared" si="12"/>
        <v>0.99993868763781657</v>
      </c>
      <c r="T39">
        <f t="shared" si="13"/>
        <v>-1.1073661429527816E-2</v>
      </c>
      <c r="U39">
        <f t="shared" si="14"/>
        <v>0.99996185307202545</v>
      </c>
      <c r="V39">
        <f t="shared" si="15"/>
        <v>-8.7346631885120377E-3</v>
      </c>
      <c r="X39">
        <f t="shared" si="34"/>
        <v>28.786708089123923</v>
      </c>
      <c r="Y39">
        <f t="shared" si="16"/>
        <v>-52.914552535438858</v>
      </c>
      <c r="Z39">
        <f t="shared" si="35"/>
        <v>127.08544746456114</v>
      </c>
      <c r="AC39">
        <v>1</v>
      </c>
      <c r="AD39">
        <f t="shared" si="17"/>
        <v>0.6220353447000001</v>
      </c>
      <c r="AE39">
        <f t="shared" si="18"/>
        <v>-4.592326917331881E-7</v>
      </c>
      <c r="AF39">
        <f t="shared" si="19"/>
        <v>5.2574552997749997E-5</v>
      </c>
      <c r="AG39">
        <f t="shared" si="36"/>
        <v>11664.458074068585</v>
      </c>
      <c r="AH39">
        <f t="shared" si="37"/>
        <v>-19122.496400910706</v>
      </c>
      <c r="AJ39">
        <f t="shared" si="20"/>
        <v>18000</v>
      </c>
      <c r="AK39">
        <f t="shared" si="21"/>
        <v>199.33405364250001</v>
      </c>
      <c r="AL39">
        <v>1</v>
      </c>
      <c r="AM39">
        <f t="shared" si="22"/>
        <v>0.43518912184125008</v>
      </c>
      <c r="AN39">
        <f t="shared" si="38"/>
        <v>15206.748437232076</v>
      </c>
      <c r="AO39">
        <f t="shared" si="39"/>
        <v>-6418.4774448173293</v>
      </c>
      <c r="AQ39">
        <f t="shared" si="23"/>
        <v>384.61538461538464</v>
      </c>
      <c r="AR39">
        <f t="shared" si="24"/>
        <v>-1923.0769230769231</v>
      </c>
      <c r="AT39">
        <f t="shared" si="52"/>
        <v>-32287701.511724982</v>
      </c>
      <c r="AU39">
        <f t="shared" si="53"/>
        <v>-29786456.450482164</v>
      </c>
      <c r="AV39">
        <f t="shared" si="42"/>
        <v>-2.3964671696781448</v>
      </c>
      <c r="AW39">
        <f t="shared" si="25"/>
        <v>-6451288.7901566448</v>
      </c>
      <c r="AX39">
        <f t="shared" si="26"/>
        <v>-31847122.9958046</v>
      </c>
      <c r="AY39">
        <f t="shared" si="50"/>
        <v>-1.7706623300712587</v>
      </c>
      <c r="BA39">
        <f t="shared" si="27"/>
        <v>1.3519022460427856</v>
      </c>
      <c r="BB39">
        <f t="shared" si="43"/>
        <v>2.6189057915937468</v>
      </c>
      <c r="BC39">
        <f t="shared" si="44"/>
        <v>-0.62580483960688604</v>
      </c>
      <c r="BD39">
        <f t="shared" si="28"/>
        <v>-215.85597614930742</v>
      </c>
      <c r="BF39">
        <f t="shared" si="29"/>
        <v>28.75365934534091</v>
      </c>
      <c r="BG39">
        <f t="shared" si="30"/>
        <v>-53.036818957079198</v>
      </c>
      <c r="BH39">
        <f t="shared" si="45"/>
        <v>126.96318104292081</v>
      </c>
      <c r="BI39">
        <f t="shared" si="46"/>
        <v>126.96318104292081</v>
      </c>
      <c r="BJ39">
        <f t="shared" si="31"/>
        <v>0</v>
      </c>
      <c r="BK39">
        <f t="shared" si="47"/>
        <v>0</v>
      </c>
      <c r="BM39">
        <f t="shared" si="48"/>
        <v>26.13475355374716</v>
      </c>
      <c r="BN39">
        <f t="shared" si="32"/>
        <v>-17.180842807771786</v>
      </c>
      <c r="BQ39" s="56">
        <f t="shared" si="49"/>
        <v>19.520866591878885</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1.0000032377184749</v>
      </c>
      <c r="D40">
        <f t="shared" si="1"/>
        <v>2.5446845538524645E-3</v>
      </c>
      <c r="F40">
        <f t="shared" si="2"/>
        <v>1.5979334630481778</v>
      </c>
      <c r="G40">
        <f t="shared" si="3"/>
        <v>-0.43580388822663396</v>
      </c>
      <c r="H40">
        <f t="shared" si="4"/>
        <v>-0.43580388822663396</v>
      </c>
      <c r="J40">
        <f t="shared" si="5"/>
        <v>15</v>
      </c>
      <c r="M40">
        <f t="shared" si="6"/>
        <v>0.88058373598112394</v>
      </c>
      <c r="N40">
        <f t="shared" si="7"/>
        <v>-1.5707963250000001</v>
      </c>
      <c r="O40">
        <f t="shared" si="8"/>
        <v>1.2478686937657781</v>
      </c>
      <c r="P40">
        <f t="shared" si="9"/>
        <v>0.64122036277435768</v>
      </c>
      <c r="Q40">
        <f t="shared" si="10"/>
        <v>1.1281493621623424</v>
      </c>
      <c r="R40">
        <f t="shared" si="11"/>
        <v>0.48127064262825836</v>
      </c>
      <c r="S40">
        <f t="shared" si="12"/>
        <v>0.99991171377097154</v>
      </c>
      <c r="T40">
        <f t="shared" si="13"/>
        <v>-1.328815473536493E-2</v>
      </c>
      <c r="U40">
        <f t="shared" si="14"/>
        <v>0.99994506980667108</v>
      </c>
      <c r="V40">
        <f t="shared" si="15"/>
        <v>-1.0481478543020863E-2</v>
      </c>
      <c r="X40">
        <f t="shared" si="34"/>
        <v>29.457906157048672</v>
      </c>
      <c r="Y40">
        <f t="shared" si="16"/>
        <v>-51.871826278540347</v>
      </c>
      <c r="Z40">
        <f t="shared" si="35"/>
        <v>128.12817372145966</v>
      </c>
      <c r="AA40">
        <f>20*LOG(7)</f>
        <v>16.901960800285135</v>
      </c>
      <c r="AC40">
        <v>1</v>
      </c>
      <c r="AD40">
        <f t="shared" si="17"/>
        <v>0.74644241364000008</v>
      </c>
      <c r="AE40">
        <f t="shared" si="18"/>
        <v>-6.6129507609579101E-7</v>
      </c>
      <c r="AF40">
        <f t="shared" si="19"/>
        <v>6.3089463597299999E-5</v>
      </c>
      <c r="AG40">
        <f t="shared" si="36"/>
        <v>11664.066527027871</v>
      </c>
      <c r="AH40">
        <f t="shared" si="37"/>
        <v>-15972.768387980139</v>
      </c>
      <c r="AJ40">
        <f t="shared" si="20"/>
        <v>18000</v>
      </c>
      <c r="AK40">
        <f t="shared" si="21"/>
        <v>239.20086437100002</v>
      </c>
      <c r="AL40">
        <v>1</v>
      </c>
      <c r="AM40">
        <f t="shared" si="22"/>
        <v>0.52222694620950005</v>
      </c>
      <c r="AN40">
        <f t="shared" si="38"/>
        <v>14241.076696372194</v>
      </c>
      <c r="AO40">
        <f t="shared" si="39"/>
        <v>-7197.8731295107273</v>
      </c>
      <c r="AQ40">
        <f t="shared" si="23"/>
        <v>270.27027027027026</v>
      </c>
      <c r="AR40">
        <f t="shared" si="24"/>
        <v>-1621.6216216216217</v>
      </c>
      <c r="AT40">
        <f t="shared" si="52"/>
        <v>-22749336.162392695</v>
      </c>
      <c r="AU40">
        <f t="shared" si="53"/>
        <v>-23231666.905445237</v>
      </c>
      <c r="AV40">
        <f t="shared" si="42"/>
        <v>-2.3457050919438296</v>
      </c>
      <c r="AW40">
        <f t="shared" si="25"/>
        <v>-7782111.2601843514</v>
      </c>
      <c r="AX40">
        <f t="shared" si="26"/>
        <v>-25155174.874861825</v>
      </c>
      <c r="AY40">
        <f t="shared" si="50"/>
        <v>-1.8708218617441874</v>
      </c>
      <c r="BA40">
        <f t="shared" si="27"/>
        <v>1.2348463728522519</v>
      </c>
      <c r="BB40">
        <f t="shared" si="43"/>
        <v>1.8322586082271366</v>
      </c>
      <c r="BC40">
        <f t="shared" si="44"/>
        <v>-0.47488323019964218</v>
      </c>
      <c r="BD40">
        <f t="shared" si="28"/>
        <v>-207.2088048830696</v>
      </c>
      <c r="BF40">
        <f t="shared" si="29"/>
        <v>29.425285743827803</v>
      </c>
      <c r="BG40">
        <f t="shared" si="30"/>
        <v>-52.032728717084389</v>
      </c>
      <c r="BH40">
        <f t="shared" si="45"/>
        <v>127.96727128291562</v>
      </c>
      <c r="BI40">
        <f t="shared" si="46"/>
        <v>127.96727128291562</v>
      </c>
      <c r="BJ40">
        <f t="shared" si="31"/>
        <v>0</v>
      </c>
      <c r="BK40">
        <f t="shared" si="47"/>
        <v>0</v>
      </c>
      <c r="BM40">
        <f t="shared" si="48"/>
        <v>27.593027135600671</v>
      </c>
      <c r="BN40">
        <f t="shared" si="32"/>
        <v>-24.823923834014781</v>
      </c>
      <c r="BQ40" s="56">
        <f t="shared" si="49"/>
        <v>18.734219408512274</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1.0000044068920146</v>
      </c>
      <c r="D41">
        <f t="shared" si="1"/>
        <v>2.9687963321413822E-3</v>
      </c>
      <c r="F41">
        <f t="shared" si="2"/>
        <v>1.972364416971377</v>
      </c>
      <c r="G41">
        <f t="shared" si="3"/>
        <v>-0.65341115009995343</v>
      </c>
      <c r="H41">
        <f t="shared" si="4"/>
        <v>-0.65341115009995343</v>
      </c>
      <c r="J41">
        <f t="shared" si="5"/>
        <v>15</v>
      </c>
      <c r="M41">
        <f t="shared" si="6"/>
        <v>0.75478605941239196</v>
      </c>
      <c r="N41">
        <f t="shared" si="7"/>
        <v>-1.5707963250000001</v>
      </c>
      <c r="O41">
        <f t="shared" si="8"/>
        <v>1.3260387706661725</v>
      </c>
      <c r="P41">
        <f t="shared" si="9"/>
        <v>0.71647442326969213</v>
      </c>
      <c r="Q41">
        <f t="shared" si="10"/>
        <v>1.1709840138392831</v>
      </c>
      <c r="R41">
        <f t="shared" si="11"/>
        <v>0.54720399611489556</v>
      </c>
      <c r="S41">
        <f t="shared" si="12"/>
        <v>0.99987983837884531</v>
      </c>
      <c r="T41">
        <f t="shared" si="13"/>
        <v>-1.5502517711708181E-2</v>
      </c>
      <c r="U41">
        <f t="shared" si="14"/>
        <v>0.99992523612798989</v>
      </c>
      <c r="V41">
        <f t="shared" si="15"/>
        <v>-1.2228229931984469E-2</v>
      </c>
      <c r="X41">
        <f t="shared" si="34"/>
        <v>30.798534621340959</v>
      </c>
      <c r="Y41">
        <f t="shared" si="16"/>
        <v>-56.453016359344069</v>
      </c>
      <c r="Z41">
        <f t="shared" si="35"/>
        <v>123.54698364065592</v>
      </c>
      <c r="AC41">
        <v>1</v>
      </c>
      <c r="AD41">
        <f t="shared" si="17"/>
        <v>0.87084948258000006</v>
      </c>
      <c r="AE41">
        <f t="shared" si="18"/>
        <v>-9.0009607579704871E-7</v>
      </c>
      <c r="AF41">
        <f t="shared" si="19"/>
        <v>7.3604374196850001E-5</v>
      </c>
      <c r="AG41">
        <f t="shared" si="36"/>
        <v>11663.603823504851</v>
      </c>
      <c r="AH41">
        <f t="shared" si="37"/>
        <v>-13728.781408135847</v>
      </c>
      <c r="AJ41">
        <f t="shared" si="20"/>
        <v>18000</v>
      </c>
      <c r="AK41">
        <f t="shared" si="21"/>
        <v>279.06767509950004</v>
      </c>
      <c r="AL41">
        <v>1</v>
      </c>
      <c r="AM41">
        <f t="shared" si="22"/>
        <v>0.60926477057775008</v>
      </c>
      <c r="AN41">
        <f t="shared" si="38"/>
        <v>13251.151487824714</v>
      </c>
      <c r="AO41">
        <f t="shared" si="39"/>
        <v>-7794.3920960210371</v>
      </c>
      <c r="AQ41">
        <f t="shared" si="23"/>
        <v>200</v>
      </c>
      <c r="AR41">
        <f t="shared" si="24"/>
        <v>-1400</v>
      </c>
      <c r="AT41">
        <f t="shared" si="52"/>
        <v>-16887573.206689212</v>
      </c>
      <c r="AU41">
        <f t="shared" si="53"/>
        <v>-19074801.63453396</v>
      </c>
      <c r="AV41">
        <f t="shared" si="42"/>
        <v>-2.2954494056479215</v>
      </c>
      <c r="AW41">
        <f t="shared" si="25"/>
        <v>-8222805.3186216708</v>
      </c>
      <c r="AX41">
        <f t="shared" si="26"/>
        <v>-20213484.600220785</v>
      </c>
      <c r="AY41">
        <f t="shared" si="50"/>
        <v>-1.9571492857112223</v>
      </c>
      <c r="BA41">
        <f t="shared" si="27"/>
        <v>1.1674563804633775</v>
      </c>
      <c r="BB41">
        <f t="shared" si="43"/>
        <v>1.3448132609437236</v>
      </c>
      <c r="BC41">
        <f t="shared" si="44"/>
        <v>-0.33830011993669928</v>
      </c>
      <c r="BD41">
        <f t="shared" si="28"/>
        <v>-199.38316910329092</v>
      </c>
      <c r="BF41">
        <f t="shared" si="29"/>
        <v>30.76641989796315</v>
      </c>
      <c r="BG41">
        <f t="shared" si="30"/>
        <v>-56.650770833326213</v>
      </c>
      <c r="BH41">
        <f t="shared" si="45"/>
        <v>123.34922916667378</v>
      </c>
      <c r="BI41">
        <f t="shared" si="46"/>
        <v>123.34922916667378</v>
      </c>
      <c r="BJ41">
        <f t="shared" si="31"/>
        <v>0</v>
      </c>
      <c r="BK41">
        <f t="shared" si="47"/>
        <v>0</v>
      </c>
      <c r="BM41">
        <f t="shared" si="48"/>
        <v>29.421606637019426</v>
      </c>
      <c r="BN41">
        <f t="shared" si="32"/>
        <v>-37.267601730035288</v>
      </c>
      <c r="BQ41" s="56">
        <f t="shared" si="49"/>
        <v>18.246774061228862</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1.0000057559367082</v>
      </c>
      <c r="D42">
        <f t="shared" si="1"/>
        <v>3.3929070424303697E-3</v>
      </c>
      <c r="F42">
        <f t="shared" si="2"/>
        <v>2.4309453334771991</v>
      </c>
      <c r="G42">
        <f t="shared" si="3"/>
        <v>-1.0280056489553879</v>
      </c>
      <c r="H42">
        <f t="shared" si="4"/>
        <v>-1.0280056489553879</v>
      </c>
      <c r="J42">
        <f t="shared" si="5"/>
        <v>15</v>
      </c>
      <c r="M42">
        <f t="shared" si="6"/>
        <v>0.66043780198584301</v>
      </c>
      <c r="N42">
        <f t="shared" si="7"/>
        <v>-1.5707963250000001</v>
      </c>
      <c r="O42">
        <f t="shared" si="8"/>
        <v>1.4108634247663672</v>
      </c>
      <c r="P42">
        <f t="shared" si="9"/>
        <v>0.78302080518755224</v>
      </c>
      <c r="Q42">
        <f t="shared" si="10"/>
        <v>1.2185390037781039</v>
      </c>
      <c r="R42">
        <f t="shared" si="11"/>
        <v>0.60824017168711397</v>
      </c>
      <c r="S42">
        <f t="shared" si="12"/>
        <v>0.99984306286790736</v>
      </c>
      <c r="T42">
        <f t="shared" si="13"/>
        <v>-1.7716728656362642E-2</v>
      </c>
      <c r="U42">
        <f t="shared" si="14"/>
        <v>0.9999023525805687</v>
      </c>
      <c r="V42">
        <f t="shared" si="15"/>
        <v>-1.3974906700399241E-2</v>
      </c>
      <c r="X42">
        <f t="shared" si="34"/>
        <v>32.338294252070902</v>
      </c>
      <c r="Y42">
        <f t="shared" si="16"/>
        <v>-70.808400500653576</v>
      </c>
      <c r="Z42">
        <f t="shared" si="35"/>
        <v>109.19159949934642</v>
      </c>
      <c r="AC42">
        <v>1</v>
      </c>
      <c r="AD42">
        <f t="shared" si="17"/>
        <v>0.99525655152000014</v>
      </c>
      <c r="AE42">
        <f t="shared" si="18"/>
        <v>-1.1756356908369614E-6</v>
      </c>
      <c r="AF42">
        <f t="shared" si="19"/>
        <v>8.4119284796400003E-5</v>
      </c>
      <c r="AG42">
        <f t="shared" si="36"/>
        <v>11663.069980438464</v>
      </c>
      <c r="AH42">
        <f t="shared" si="37"/>
        <v>-12050.881361952755</v>
      </c>
      <c r="AJ42">
        <f t="shared" si="20"/>
        <v>18000</v>
      </c>
      <c r="AK42">
        <f t="shared" si="21"/>
        <v>318.93448582799999</v>
      </c>
      <c r="AL42">
        <v>1</v>
      </c>
      <c r="AM42">
        <f t="shared" si="22"/>
        <v>0.69630259494600011</v>
      </c>
      <c r="AN42">
        <f t="shared" si="38"/>
        <v>12272.10204400365</v>
      </c>
      <c r="AO42">
        <f t="shared" si="39"/>
        <v>-8226.1620128538525</v>
      </c>
      <c r="AQ42">
        <f t="shared" si="23"/>
        <v>153.84615384615384</v>
      </c>
      <c r="AR42">
        <f t="shared" si="24"/>
        <v>-1230.7692307692307</v>
      </c>
      <c r="AT42">
        <f t="shared" si="52"/>
        <v>-13037535.525412859</v>
      </c>
      <c r="AU42">
        <f t="shared" si="53"/>
        <v>-16208529.416224686</v>
      </c>
      <c r="AV42">
        <f t="shared" si="42"/>
        <v>-2.248191760555879</v>
      </c>
      <c r="AW42">
        <f t="shared" si="25"/>
        <v>-8199417.9650718095</v>
      </c>
      <c r="AX42">
        <f t="shared" si="26"/>
        <v>-16462776.951808954</v>
      </c>
      <c r="AY42">
        <f t="shared" si="50"/>
        <v>-2.0328891391056048</v>
      </c>
      <c r="BA42">
        <f t="shared" si="27"/>
        <v>1.1310171195518233</v>
      </c>
      <c r="BB42">
        <f t="shared" si="43"/>
        <v>1.0693835727906289</v>
      </c>
      <c r="BC42">
        <f t="shared" si="44"/>
        <v>-0.21530262145027423</v>
      </c>
      <c r="BD42">
        <f t="shared" si="28"/>
        <v>-192.3359315412994</v>
      </c>
      <c r="BF42">
        <f t="shared" si="29"/>
        <v>32.306762602025671</v>
      </c>
      <c r="BG42">
        <f t="shared" si="30"/>
        <v>-71.041917355320308</v>
      </c>
      <c r="BH42">
        <f t="shared" si="45"/>
        <v>108.95808264467969</v>
      </c>
      <c r="BI42">
        <f t="shared" si="46"/>
        <v>108.95808264467969</v>
      </c>
      <c r="BJ42">
        <f t="shared" si="31"/>
        <v>0</v>
      </c>
      <c r="BK42">
        <f t="shared" si="47"/>
        <v>0</v>
      </c>
      <c r="BM42">
        <f t="shared" si="48"/>
        <v>31.237379029235047</v>
      </c>
      <c r="BN42">
        <f t="shared" si="32"/>
        <v>-58.705985814020906</v>
      </c>
      <c r="BQ42" s="56">
        <f t="shared" si="49"/>
        <v>17.971344373075766</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1.0000072848518273</v>
      </c>
      <c r="D43">
        <f t="shared" si="1"/>
        <v>3.8170165321545955E-3</v>
      </c>
      <c r="F43">
        <f t="shared" si="2"/>
        <v>2.5234783579914066</v>
      </c>
      <c r="G43">
        <f t="shared" si="3"/>
        <v>1.5633391593614312</v>
      </c>
      <c r="H43">
        <f t="shared" si="4"/>
        <v>-1.578253490638569</v>
      </c>
      <c r="J43">
        <f t="shared" si="5"/>
        <v>15</v>
      </c>
      <c r="M43">
        <f t="shared" si="6"/>
        <v>0.58705582398741596</v>
      </c>
      <c r="N43">
        <f t="shared" si="7"/>
        <v>-1.5707963250000001</v>
      </c>
      <c r="O43">
        <f t="shared" si="8"/>
        <v>1.5012150488792719</v>
      </c>
      <c r="P43">
        <f t="shared" si="9"/>
        <v>0.84179236517498457</v>
      </c>
      <c r="Q43">
        <f t="shared" si="10"/>
        <v>1.2702843038199856</v>
      </c>
      <c r="R43">
        <f t="shared" si="11"/>
        <v>0.66449979046049112</v>
      </c>
      <c r="S43">
        <f t="shared" si="12"/>
        <v>0.99980138886054215</v>
      </c>
      <c r="T43">
        <f t="shared" si="13"/>
        <v>-1.9930765876076166E-2</v>
      </c>
      <c r="U43">
        <f t="shared" si="14"/>
        <v>0.99987641979266506</v>
      </c>
      <c r="V43">
        <f t="shared" si="15"/>
        <v>-1.5721498195993149E-2</v>
      </c>
      <c r="X43">
        <f t="shared" si="34"/>
        <v>32.53954622995365</v>
      </c>
      <c r="Y43">
        <f t="shared" si="16"/>
        <v>-95.947106114391232</v>
      </c>
      <c r="Z43">
        <f t="shared" si="35"/>
        <v>84.052893885608768</v>
      </c>
      <c r="AC43">
        <v>1</v>
      </c>
      <c r="AD43">
        <f t="shared" si="17"/>
        <v>1.1196636204600001</v>
      </c>
      <c r="AE43">
        <f t="shared" si="18"/>
        <v>-1.4879139212155296E-6</v>
      </c>
      <c r="AF43">
        <f t="shared" si="19"/>
        <v>9.4634195395949992E-5</v>
      </c>
      <c r="AG43">
        <f t="shared" si="36"/>
        <v>11662.465017369459</v>
      </c>
      <c r="AH43">
        <f t="shared" si="37"/>
        <v>-10750.371362047552</v>
      </c>
      <c r="AJ43">
        <f t="shared" si="20"/>
        <v>18000</v>
      </c>
      <c r="AK43">
        <f t="shared" si="21"/>
        <v>358.80129655650001</v>
      </c>
      <c r="AL43">
        <v>1</v>
      </c>
      <c r="AM43">
        <f t="shared" si="22"/>
        <v>0.78334041931425014</v>
      </c>
      <c r="AN43">
        <f t="shared" si="38"/>
        <v>11329.209164402875</v>
      </c>
      <c r="AO43">
        <f t="shared" si="39"/>
        <v>-8515.826160785693</v>
      </c>
      <c r="AQ43">
        <f t="shared" si="23"/>
        <v>121.95121951219512</v>
      </c>
      <c r="AR43">
        <f t="shared" si="24"/>
        <v>-1097.560975609756</v>
      </c>
      <c r="AT43">
        <f t="shared" si="52"/>
        <v>-10376936.248909574</v>
      </c>
      <c r="AU43">
        <f t="shared" si="53"/>
        <v>-14111287.380289352</v>
      </c>
      <c r="AV43">
        <f t="shared" si="42"/>
        <v>-2.2048645654369059</v>
      </c>
      <c r="AW43">
        <f t="shared" si="25"/>
        <v>-7929918.8163318196</v>
      </c>
      <c r="AX43">
        <f t="shared" si="26"/>
        <v>-13558304.970029496</v>
      </c>
      <c r="AY43">
        <f t="shared" si="50"/>
        <v>-2.10002054810038</v>
      </c>
      <c r="BA43">
        <f t="shared" si="27"/>
        <v>1.1151665709250762</v>
      </c>
      <c r="BB43">
        <f t="shared" si="43"/>
        <v>0.94679484419678728</v>
      </c>
      <c r="BC43">
        <f t="shared" si="44"/>
        <v>-0.10484401733652593</v>
      </c>
      <c r="BD43">
        <f t="shared" si="28"/>
        <v>-186.00711970744351</v>
      </c>
      <c r="BF43">
        <f t="shared" si="29"/>
        <v>32.508674989757395</v>
      </c>
      <c r="BG43">
        <f t="shared" si="30"/>
        <v>-96.215684888277679</v>
      </c>
      <c r="BH43">
        <f t="shared" si="45"/>
        <v>83.784315111722321</v>
      </c>
      <c r="BI43">
        <f t="shared" si="46"/>
        <v>83.784315111722321</v>
      </c>
      <c r="BJ43">
        <f t="shared" si="31"/>
        <v>0</v>
      </c>
      <c r="BK43">
        <f t="shared" si="47"/>
        <v>0</v>
      </c>
      <c r="BM43">
        <f t="shared" si="48"/>
        <v>31.561880145560615</v>
      </c>
      <c r="BN43">
        <f t="shared" si="32"/>
        <v>-90.208565180834185</v>
      </c>
      <c r="BQ43" s="56">
        <f t="shared" si="49"/>
        <v>17.848755644481923</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1.0000089936365473</v>
      </c>
      <c r="D44">
        <f t="shared" si="1"/>
        <v>4.2411246487518619E-3</v>
      </c>
      <c r="F44">
        <f t="shared" si="2"/>
        <v>1.9870524460026113</v>
      </c>
      <c r="G44">
        <f t="shared" si="3"/>
        <v>1.0652157523983445</v>
      </c>
      <c r="H44">
        <f t="shared" si="4"/>
        <v>-2.0763768976016559</v>
      </c>
      <c r="J44">
        <f t="shared" si="5"/>
        <v>15</v>
      </c>
      <c r="M44">
        <f t="shared" si="6"/>
        <v>0.52835024158867439</v>
      </c>
      <c r="N44">
        <f t="shared" si="7"/>
        <v>-1.5707963250000001</v>
      </c>
      <c r="O44">
        <f t="shared" si="8"/>
        <v>1.5961553433874134</v>
      </c>
      <c r="P44">
        <f t="shared" si="9"/>
        <v>0.89373479948105183</v>
      </c>
      <c r="Q44">
        <f t="shared" si="10"/>
        <v>1.3257293415610267</v>
      </c>
      <c r="R44">
        <f t="shared" si="11"/>
        <v>0.71620636448396902</v>
      </c>
      <c r="S44">
        <f t="shared" si="12"/>
        <v>0.99975481819485124</v>
      </c>
      <c r="T44">
        <f t="shared" si="13"/>
        <v>-2.214460768781313E-2</v>
      </c>
      <c r="U44">
        <f t="shared" si="14"/>
        <v>0.99984743847615998</v>
      </c>
      <c r="V44">
        <f t="shared" si="15"/>
        <v>-1.7467993769615255E-2</v>
      </c>
      <c r="X44">
        <f t="shared" si="34"/>
        <v>30.451673477596849</v>
      </c>
      <c r="Y44">
        <f t="shared" si="16"/>
        <v>-118.75143532060282</v>
      </c>
      <c r="Z44">
        <f t="shared" si="35"/>
        <v>61.248564679397177</v>
      </c>
      <c r="AC44">
        <v>1</v>
      </c>
      <c r="AD44">
        <f t="shared" si="17"/>
        <v>1.2440706894000002</v>
      </c>
      <c r="AE44">
        <f t="shared" si="18"/>
        <v>-1.8369307669327524E-6</v>
      </c>
      <c r="AF44">
        <f t="shared" si="19"/>
        <v>1.0514910599549999E-4</v>
      </c>
      <c r="AG44">
        <f t="shared" si="36"/>
        <v>11661.788956438622</v>
      </c>
      <c r="AH44">
        <f t="shared" si="37"/>
        <v>-9714.0331271601299</v>
      </c>
      <c r="AJ44">
        <f t="shared" si="20"/>
        <v>18000</v>
      </c>
      <c r="AK44">
        <f t="shared" si="21"/>
        <v>398.66810728500002</v>
      </c>
      <c r="AL44">
        <v>1</v>
      </c>
      <c r="AM44">
        <f t="shared" si="22"/>
        <v>0.87037824368250016</v>
      </c>
      <c r="AN44">
        <f t="shared" si="38"/>
        <v>10438.909583793124</v>
      </c>
      <c r="AO44">
        <f t="shared" si="39"/>
        <v>-8687.1316822172757</v>
      </c>
      <c r="AQ44">
        <f t="shared" si="23"/>
        <v>99.009900990099013</v>
      </c>
      <c r="AR44">
        <f t="shared" si="24"/>
        <v>-990.09900990099015</v>
      </c>
      <c r="AT44">
        <f t="shared" si="52"/>
        <v>-8463222.0114022456</v>
      </c>
      <c r="AU44">
        <f t="shared" si="53"/>
        <v>-12508111.157578846</v>
      </c>
      <c r="AV44">
        <f t="shared" si="42"/>
        <v>-2.1656571953871944</v>
      </c>
      <c r="AW44">
        <f t="shared" si="25"/>
        <v>-7534311.4658923522</v>
      </c>
      <c r="AX44">
        <f t="shared" si="26"/>
        <v>-11274599.135235399</v>
      </c>
      <c r="AY44">
        <f t="shared" si="50"/>
        <v>-2.159897998566096</v>
      </c>
      <c r="BA44">
        <f t="shared" si="27"/>
        <v>1.1137109765683686</v>
      </c>
      <c r="BB44">
        <f t="shared" si="43"/>
        <v>0.93545000046433646</v>
      </c>
      <c r="BC44">
        <f t="shared" si="44"/>
        <v>-5.7591968210983779E-3</v>
      </c>
      <c r="BD44">
        <f t="shared" si="28"/>
        <v>-180.32997767161115</v>
      </c>
      <c r="BF44">
        <f t="shared" si="29"/>
        <v>30.421539898419105</v>
      </c>
      <c r="BG44">
        <f t="shared" si="30"/>
        <v>-119.05461217555383</v>
      </c>
      <c r="BH44">
        <f t="shared" si="45"/>
        <v>60.945387824446172</v>
      </c>
      <c r="BI44">
        <f t="shared" si="46"/>
        <v>60.945387824446172</v>
      </c>
      <c r="BJ44">
        <f t="shared" si="31"/>
        <v>0</v>
      </c>
      <c r="BK44">
        <f t="shared" si="47"/>
        <v>0</v>
      </c>
      <c r="BM44">
        <f t="shared" si="48"/>
        <v>29.48608989795477</v>
      </c>
      <c r="BN44">
        <f t="shared" si="32"/>
        <v>-118.7246345039427</v>
      </c>
      <c r="BQ44" s="56">
        <f t="shared" si="49"/>
        <v>17.837410800749474</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1.0000108822899456</v>
      </c>
      <c r="D45">
        <f t="shared" si="1"/>
        <v>4.665231239662935E-3</v>
      </c>
      <c r="F45">
        <f t="shared" si="2"/>
        <v>1.4220116576282922</v>
      </c>
      <c r="G45">
        <f t="shared" si="3"/>
        <v>0.75971988238023924</v>
      </c>
      <c r="H45">
        <f t="shared" si="4"/>
        <v>-2.3818727676197611</v>
      </c>
      <c r="J45">
        <f t="shared" si="5"/>
        <v>15</v>
      </c>
      <c r="M45">
        <f t="shared" si="6"/>
        <v>0.48031840144424937</v>
      </c>
      <c r="N45">
        <f t="shared" si="7"/>
        <v>-1.5707963250000001</v>
      </c>
      <c r="O45">
        <f t="shared" si="8"/>
        <v>1.6949133827636362</v>
      </c>
      <c r="P45">
        <f t="shared" si="9"/>
        <v>0.93973667915748538</v>
      </c>
      <c r="Q45">
        <f t="shared" si="10"/>
        <v>1.3844296758455297</v>
      </c>
      <c r="R45">
        <f t="shared" si="11"/>
        <v>0.76364641812423317</v>
      </c>
      <c r="S45">
        <f t="shared" si="12"/>
        <v>0.99970335292442758</v>
      </c>
      <c r="T45">
        <f t="shared" si="13"/>
        <v>-2.435823242002674E-2</v>
      </c>
      <c r="U45">
        <f t="shared" si="14"/>
        <v>0.99981540942650193</v>
      </c>
      <c r="V45">
        <f t="shared" si="15"/>
        <v>-1.9214382775624934E-2</v>
      </c>
      <c r="X45">
        <f t="shared" si="34"/>
        <v>27.614755010887787</v>
      </c>
      <c r="Y45">
        <f t="shared" si="16"/>
        <v>-131.10382349313349</v>
      </c>
      <c r="Z45">
        <f t="shared" si="35"/>
        <v>48.89617650686651</v>
      </c>
      <c r="AC45">
        <v>1</v>
      </c>
      <c r="AD45">
        <f t="shared" si="17"/>
        <v>1.3684777583400001</v>
      </c>
      <c r="AE45">
        <f t="shared" si="18"/>
        <v>-2.2226862279886302E-6</v>
      </c>
      <c r="AF45">
        <f t="shared" si="19"/>
        <v>1.1566401659505E-4</v>
      </c>
      <c r="AG45">
        <f t="shared" si="36"/>
        <v>11661.041822384728</v>
      </c>
      <c r="AH45">
        <f t="shared" si="37"/>
        <v>-8869.8185249302478</v>
      </c>
      <c r="AJ45">
        <f t="shared" si="20"/>
        <v>18000</v>
      </c>
      <c r="AK45">
        <f t="shared" si="21"/>
        <v>438.53491801350003</v>
      </c>
      <c r="AL45">
        <v>1</v>
      </c>
      <c r="AM45">
        <f t="shared" si="22"/>
        <v>0.95741606805075008</v>
      </c>
      <c r="AN45">
        <f t="shared" si="38"/>
        <v>9610.4679315753165</v>
      </c>
      <c r="AO45">
        <f t="shared" si="39"/>
        <v>-8762.6815011631643</v>
      </c>
      <c r="AQ45">
        <f t="shared" si="23"/>
        <v>81.967213114754102</v>
      </c>
      <c r="AR45">
        <f t="shared" si="24"/>
        <v>-901.63934426229503</v>
      </c>
      <c r="AT45">
        <f t="shared" si="52"/>
        <v>-7041554.2583481958</v>
      </c>
      <c r="AU45">
        <f t="shared" si="53"/>
        <v>-11241088.407472316</v>
      </c>
      <c r="AV45">
        <f t="shared" si="42"/>
        <v>-2.1304104700071873</v>
      </c>
      <c r="AW45">
        <f t="shared" si="25"/>
        <v>-7081507.9186572824</v>
      </c>
      <c r="AX45">
        <f t="shared" si="26"/>
        <v>-9457028.3039126396</v>
      </c>
      <c r="AY45">
        <f t="shared" si="50"/>
        <v>-2.2135347605040296</v>
      </c>
      <c r="BA45">
        <f t="shared" si="27"/>
        <v>1.1227231295393838</v>
      </c>
      <c r="BB45">
        <f t="shared" si="43"/>
        <v>1.0054533952487281</v>
      </c>
      <c r="BC45">
        <f t="shared" si="44"/>
        <v>8.3124290496842335E-2</v>
      </c>
      <c r="BD45">
        <f t="shared" si="28"/>
        <v>-175.23732897406938</v>
      </c>
      <c r="BF45">
        <f t="shared" si="29"/>
        <v>27.585436233165424</v>
      </c>
      <c r="BG45">
        <f t="shared" si="30"/>
        <v>-131.4412879909768</v>
      </c>
      <c r="BH45">
        <f t="shared" si="45"/>
        <v>48.558712009023196</v>
      </c>
      <c r="BI45">
        <f t="shared" si="46"/>
        <v>48.558712009023196</v>
      </c>
      <c r="BJ45">
        <f t="shared" si="31"/>
        <v>0</v>
      </c>
      <c r="BK45">
        <f t="shared" si="47"/>
        <v>0</v>
      </c>
      <c r="BM45">
        <f t="shared" si="48"/>
        <v>26.579982837916699</v>
      </c>
      <c r="BN45">
        <f t="shared" si="32"/>
        <v>-136.20395901690742</v>
      </c>
      <c r="BQ45" s="56">
        <f t="shared" si="49"/>
        <v>17.907414195533864</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1.0000129508110038</v>
      </c>
      <c r="D46">
        <f t="shared" si="1"/>
        <v>5.0893361523318744E-3</v>
      </c>
      <c r="F46">
        <f t="shared" si="2"/>
        <v>1.0418392851103673</v>
      </c>
      <c r="G46">
        <f t="shared" si="3"/>
        <v>0.58291822510074731</v>
      </c>
      <c r="H46">
        <f t="shared" si="4"/>
        <v>-2.558674424899253</v>
      </c>
      <c r="J46">
        <f t="shared" si="5"/>
        <v>15</v>
      </c>
      <c r="M46">
        <f t="shared" si="6"/>
        <v>0.44029186799056197</v>
      </c>
      <c r="N46">
        <f t="shared" si="7"/>
        <v>-1.5707963250000001</v>
      </c>
      <c r="O46">
        <f t="shared" si="8"/>
        <v>1.7968597907245953</v>
      </c>
      <c r="P46">
        <f t="shared" si="9"/>
        <v>0.98059722973240004</v>
      </c>
      <c r="Q46">
        <f t="shared" si="10"/>
        <v>1.4459889119177922</v>
      </c>
      <c r="R46">
        <f t="shared" si="11"/>
        <v>0.80713838891146128</v>
      </c>
      <c r="S46">
        <f t="shared" si="12"/>
        <v>0.99964699531810508</v>
      </c>
      <c r="T46">
        <f t="shared" si="13"/>
        <v>-2.6571618413929604E-2</v>
      </c>
      <c r="U46">
        <f t="shared" si="14"/>
        <v>0.99978033352264872</v>
      </c>
      <c r="V46">
        <f t="shared" si="15"/>
        <v>-2.0960654572280791E-2</v>
      </c>
      <c r="X46">
        <f t="shared" si="34"/>
        <v>25.041373698858305</v>
      </c>
      <c r="Y46">
        <f t="shared" si="16"/>
        <v>-136.60334106526145</v>
      </c>
      <c r="Z46">
        <f t="shared" si="35"/>
        <v>43.396658934738554</v>
      </c>
      <c r="AC46">
        <v>1</v>
      </c>
      <c r="AD46">
        <f t="shared" si="17"/>
        <v>1.4928848272800002</v>
      </c>
      <c r="AE46">
        <f t="shared" si="18"/>
        <v>-2.6451803043831641E-6</v>
      </c>
      <c r="AF46">
        <f t="shared" si="19"/>
        <v>1.261789271946E-4</v>
      </c>
      <c r="AG46">
        <f t="shared" si="36"/>
        <v>11660.223642542311</v>
      </c>
      <c r="AH46">
        <f t="shared" si="37"/>
        <v>-8169.6953432971668</v>
      </c>
      <c r="AJ46">
        <f t="shared" si="20"/>
        <v>18000</v>
      </c>
      <c r="AK46">
        <f t="shared" si="21"/>
        <v>478.40172874200005</v>
      </c>
      <c r="AL46">
        <v>1</v>
      </c>
      <c r="AM46">
        <f t="shared" si="22"/>
        <v>1.0444538924190001</v>
      </c>
      <c r="AN46">
        <f t="shared" si="38"/>
        <v>8847.7740214578444</v>
      </c>
      <c r="AO46">
        <f t="shared" si="39"/>
        <v>-8762.690287213356</v>
      </c>
      <c r="AQ46">
        <f t="shared" si="23"/>
        <v>68.965517241379317</v>
      </c>
      <c r="AR46">
        <f t="shared" si="24"/>
        <v>-827.58620689655174</v>
      </c>
      <c r="AT46">
        <f t="shared" si="52"/>
        <v>-5956973.8260016339</v>
      </c>
      <c r="AU46">
        <f t="shared" si="53"/>
        <v>-10213267.520952061</v>
      </c>
      <c r="AV46">
        <f t="shared" si="42"/>
        <v>-2.0988148465412326</v>
      </c>
      <c r="AW46">
        <f t="shared" si="25"/>
        <v>-6611752.6124240132</v>
      </c>
      <c r="AX46">
        <f t="shared" si="26"/>
        <v>-7995646.8560775481</v>
      </c>
      <c r="AY46">
        <f t="shared" si="50"/>
        <v>-2.2617371565461171</v>
      </c>
      <c r="BA46">
        <f t="shared" si="27"/>
        <v>1.1395928706352214</v>
      </c>
      <c r="BB46">
        <f t="shared" si="43"/>
        <v>1.1349944720460834</v>
      </c>
      <c r="BC46">
        <f t="shared" si="44"/>
        <v>0.16292231000488444</v>
      </c>
      <c r="BD46">
        <f t="shared" si="28"/>
        <v>-170.66523923753158</v>
      </c>
      <c r="BF46">
        <f t="shared" si="29"/>
        <v>25.012946732667878</v>
      </c>
      <c r="BG46">
        <f t="shared" si="30"/>
        <v>-136.97488761745305</v>
      </c>
      <c r="BH46">
        <f t="shared" si="45"/>
        <v>43.025112382546951</v>
      </c>
      <c r="BI46">
        <f t="shared" si="46"/>
        <v>43.025112382546951</v>
      </c>
      <c r="BJ46">
        <f t="shared" si="31"/>
        <v>0</v>
      </c>
      <c r="BK46">
        <f t="shared" si="47"/>
        <v>0</v>
      </c>
      <c r="BM46">
        <f t="shared" si="48"/>
        <v>23.877952260621797</v>
      </c>
      <c r="BN46">
        <f t="shared" si="32"/>
        <v>-146.3096483799215</v>
      </c>
      <c r="BQ46" s="56">
        <f t="shared" si="49"/>
        <v>18.03695527233122</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1.0000151991986053</v>
      </c>
      <c r="D47">
        <f t="shared" si="1"/>
        <v>5.5134392342063594E-3</v>
      </c>
      <c r="F47">
        <f t="shared" si="2"/>
        <v>0.79609066588173816</v>
      </c>
      <c r="G47">
        <f t="shared" si="3"/>
        <v>0.47312625870365765</v>
      </c>
      <c r="H47">
        <f t="shared" si="4"/>
        <v>-2.6684663912963424</v>
      </c>
      <c r="J47">
        <f t="shared" si="5"/>
        <v>15</v>
      </c>
      <c r="M47">
        <f t="shared" si="6"/>
        <v>0.40642326276051871</v>
      </c>
      <c r="N47">
        <f t="shared" si="7"/>
        <v>-1.5707963250000001</v>
      </c>
      <c r="O47">
        <f t="shared" si="8"/>
        <v>1.901481811003956</v>
      </c>
      <c r="P47">
        <f t="shared" si="9"/>
        <v>1.0170167904770018</v>
      </c>
      <c r="Q47">
        <f t="shared" si="10"/>
        <v>1.5100574509462079</v>
      </c>
      <c r="R47">
        <f t="shared" si="11"/>
        <v>0.84701008125459354</v>
      </c>
      <c r="S47">
        <f t="shared" si="12"/>
        <v>0.99958574785968024</v>
      </c>
      <c r="T47">
        <f t="shared" si="13"/>
        <v>-2.8784744024762457E-2</v>
      </c>
      <c r="U47">
        <f t="shared" si="14"/>
        <v>0.99974221172699818</v>
      </c>
      <c r="V47">
        <f t="shared" si="15"/>
        <v>-2.2706798522129191E-2</v>
      </c>
      <c r="X47">
        <f t="shared" si="34"/>
        <v>22.876653614027344</v>
      </c>
      <c r="Y47">
        <f t="shared" si="16"/>
        <v>-138.72534067010179</v>
      </c>
      <c r="Z47">
        <f t="shared" si="35"/>
        <v>41.274659329898213</v>
      </c>
      <c r="AC47">
        <v>1</v>
      </c>
      <c r="AD47">
        <f t="shared" si="17"/>
        <v>1.6172918962200002</v>
      </c>
      <c r="AE47">
        <f t="shared" si="18"/>
        <v>-3.1044129961163518E-6</v>
      </c>
      <c r="AF47">
        <f t="shared" si="19"/>
        <v>1.3669383779414999E-4</v>
      </c>
      <c r="AG47">
        <f t="shared" si="36"/>
        <v>11659.334446839131</v>
      </c>
      <c r="AH47">
        <f t="shared" si="37"/>
        <v>-7580.4103981868011</v>
      </c>
      <c r="AJ47">
        <f t="shared" si="20"/>
        <v>18000</v>
      </c>
      <c r="AK47">
        <f t="shared" si="21"/>
        <v>518.26853947050006</v>
      </c>
      <c r="AL47">
        <v>1</v>
      </c>
      <c r="AM47">
        <f t="shared" si="22"/>
        <v>1.13149171678725</v>
      </c>
      <c r="AN47">
        <f t="shared" si="38"/>
        <v>8150.9593114327554</v>
      </c>
      <c r="AO47">
        <f t="shared" si="39"/>
        <v>-8704.4744052855676</v>
      </c>
      <c r="AQ47">
        <f t="shared" si="23"/>
        <v>58.823529411764703</v>
      </c>
      <c r="AR47">
        <f t="shared" si="24"/>
        <v>-764.70588235294122</v>
      </c>
      <c r="AT47">
        <f t="shared" si="52"/>
        <v>-5110941.2193876058</v>
      </c>
      <c r="AU47">
        <f t="shared" si="53"/>
        <v>-9361868.1298291478</v>
      </c>
      <c r="AV47">
        <f t="shared" si="42"/>
        <v>-2.0705107703651424</v>
      </c>
      <c r="AW47">
        <f t="shared" si="25"/>
        <v>-6148409.2592388801</v>
      </c>
      <c r="AX47">
        <f t="shared" si="26"/>
        <v>-6810155.3495520046</v>
      </c>
      <c r="AY47">
        <f t="shared" si="50"/>
        <v>-2.3051724995745895</v>
      </c>
      <c r="BA47">
        <f t="shared" si="27"/>
        <v>1.1625171654777422</v>
      </c>
      <c r="BB47">
        <f t="shared" si="43"/>
        <v>1.3079874861598115</v>
      </c>
      <c r="BC47">
        <f t="shared" si="44"/>
        <v>0.23466172920944706</v>
      </c>
      <c r="BD47">
        <f t="shared" si="28"/>
        <v>-166.5548732876936</v>
      </c>
      <c r="BF47">
        <f t="shared" si="29"/>
        <v>22.8491953222441</v>
      </c>
      <c r="BG47">
        <f t="shared" si="30"/>
        <v>-139.13083865710087</v>
      </c>
      <c r="BH47">
        <f t="shared" si="45"/>
        <v>40.869161342899133</v>
      </c>
      <c r="BI47">
        <f t="shared" si="46"/>
        <v>40.869161342899133</v>
      </c>
      <c r="BJ47">
        <f t="shared" si="31"/>
        <v>0</v>
      </c>
      <c r="BK47">
        <f t="shared" si="47"/>
        <v>0</v>
      </c>
      <c r="BM47">
        <f t="shared" si="48"/>
        <v>21.541207836084286</v>
      </c>
      <c r="BN47">
        <f t="shared" si="32"/>
        <v>-152.5759653694073</v>
      </c>
      <c r="BQ47" s="56">
        <f t="shared" si="49"/>
        <v>18.209948286444948</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1.0000176274515367</v>
      </c>
      <c r="D48">
        <f t="shared" si="1"/>
        <v>5.9375403327380245E-3</v>
      </c>
      <c r="F48">
        <f t="shared" si="2"/>
        <v>0.63088322330157232</v>
      </c>
      <c r="G48">
        <f t="shared" si="3"/>
        <v>0.3994226252892234</v>
      </c>
      <c r="H48">
        <f t="shared" si="4"/>
        <v>-2.7421700247107768</v>
      </c>
      <c r="J48">
        <f t="shared" si="5"/>
        <v>15</v>
      </c>
      <c r="M48">
        <f t="shared" si="6"/>
        <v>0.37739302970619598</v>
      </c>
      <c r="N48">
        <f t="shared" si="7"/>
        <v>-1.5707963250000001</v>
      </c>
      <c r="O48">
        <f t="shared" si="8"/>
        <v>2.0083613432944323</v>
      </c>
      <c r="P48">
        <f t="shared" si="9"/>
        <v>1.0495995509415679</v>
      </c>
      <c r="Q48">
        <f t="shared" si="10"/>
        <v>1.5763293572945452</v>
      </c>
      <c r="R48">
        <f t="shared" si="11"/>
        <v>0.88358340377959399</v>
      </c>
      <c r="S48">
        <f t="shared" si="12"/>
        <v>0.99951961324760841</v>
      </c>
      <c r="T48">
        <f t="shared" si="13"/>
        <v>-3.0997587623060815E-2</v>
      </c>
      <c r="U48">
        <f t="shared" si="14"/>
        <v>0.99970104508531599</v>
      </c>
      <c r="V48">
        <f t="shared" si="15"/>
        <v>-2.4452803992392427E-2</v>
      </c>
      <c r="X48">
        <f t="shared" si="34"/>
        <v>21.059841037019531</v>
      </c>
      <c r="Y48">
        <f t="shared" si="16"/>
        <v>-139.18842225742392</v>
      </c>
      <c r="Z48">
        <f t="shared" si="35"/>
        <v>40.811577742576077</v>
      </c>
      <c r="AC48">
        <v>1</v>
      </c>
      <c r="AD48">
        <f t="shared" si="17"/>
        <v>1.7416989651600001</v>
      </c>
      <c r="AE48">
        <f t="shared" si="18"/>
        <v>-3.6003843031881948E-6</v>
      </c>
      <c r="AF48">
        <f t="shared" si="19"/>
        <v>1.472087483937E-4</v>
      </c>
      <c r="AG48">
        <f t="shared" si="36"/>
        <v>11658.374267793459</v>
      </c>
      <c r="AH48">
        <f t="shared" si="37"/>
        <v>-7078.2113093426005</v>
      </c>
      <c r="AJ48">
        <f t="shared" si="20"/>
        <v>18000</v>
      </c>
      <c r="AK48">
        <f t="shared" si="21"/>
        <v>558.13535019900007</v>
      </c>
      <c r="AL48">
        <v>1</v>
      </c>
      <c r="AM48">
        <f t="shared" si="22"/>
        <v>1.2185295411555002</v>
      </c>
      <c r="AN48">
        <f t="shared" si="38"/>
        <v>7517.706592070499</v>
      </c>
      <c r="AO48">
        <f t="shared" si="39"/>
        <v>-8602.4122139783431</v>
      </c>
      <c r="AQ48">
        <f t="shared" si="23"/>
        <v>50.761421319796952</v>
      </c>
      <c r="AR48">
        <f t="shared" si="24"/>
        <v>-710.65989847715741</v>
      </c>
      <c r="AT48">
        <f t="shared" si="52"/>
        <v>-4438405.2823859369</v>
      </c>
      <c r="AU48">
        <f t="shared" si="53"/>
        <v>-8644439.1400228944</v>
      </c>
      <c r="AV48">
        <f t="shared" si="42"/>
        <v>-2.0451384418553276</v>
      </c>
      <c r="AW48">
        <f t="shared" si="25"/>
        <v>-5704614.6334975781</v>
      </c>
      <c r="AX48">
        <f t="shared" si="26"/>
        <v>-5840721.3175891219</v>
      </c>
      <c r="AY48">
        <f t="shared" si="50"/>
        <v>-2.3444061472701483</v>
      </c>
      <c r="BA48">
        <f t="shared" si="27"/>
        <v>1.1902097753891161</v>
      </c>
      <c r="BB48">
        <f t="shared" si="43"/>
        <v>1.5124702575121198</v>
      </c>
      <c r="BC48">
        <f t="shared" si="44"/>
        <v>0.29926770541482073</v>
      </c>
      <c r="BD48">
        <f t="shared" si="28"/>
        <v>-162.85322351557332</v>
      </c>
      <c r="BF48">
        <f t="shared" si="29"/>
        <v>21.033428119922334</v>
      </c>
      <c r="BG48">
        <f t="shared" si="30"/>
        <v>-139.62779681617195</v>
      </c>
      <c r="BH48">
        <f t="shared" si="45"/>
        <v>40.372203183828049</v>
      </c>
      <c r="BI48">
        <f t="shared" si="46"/>
        <v>40.372203183828049</v>
      </c>
      <c r="BJ48">
        <f t="shared" si="31"/>
        <v>0</v>
      </c>
      <c r="BK48">
        <f t="shared" si="47"/>
        <v>0</v>
      </c>
      <c r="BM48">
        <f t="shared" si="48"/>
        <v>19.520957862410217</v>
      </c>
      <c r="BN48">
        <f t="shared" si="32"/>
        <v>-156.77457330059866</v>
      </c>
      <c r="BQ48" s="56">
        <f t="shared" si="49"/>
        <v>18.414431057797255</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1.0000202355684882</v>
      </c>
      <c r="D49">
        <f t="shared" si="1"/>
        <v>6.3616392953827813E-3</v>
      </c>
      <c r="F49">
        <f t="shared" si="2"/>
        <v>0.51454140984656849</v>
      </c>
      <c r="G49">
        <f t="shared" si="3"/>
        <v>0.34673256181536305</v>
      </c>
      <c r="H49">
        <f t="shared" si="4"/>
        <v>-2.7948600881846373</v>
      </c>
      <c r="J49">
        <f t="shared" si="5"/>
        <v>15</v>
      </c>
      <c r="M49">
        <f t="shared" si="6"/>
        <v>0.35223349439244961</v>
      </c>
      <c r="N49">
        <f t="shared" si="7"/>
        <v>-1.5707963250000001</v>
      </c>
      <c r="O49">
        <f t="shared" si="8"/>
        <v>2.1171565200769713</v>
      </c>
      <c r="P49">
        <f t="shared" si="9"/>
        <v>1.0788621044524151</v>
      </c>
      <c r="Q49">
        <f t="shared" si="10"/>
        <v>1.6445382774264108</v>
      </c>
      <c r="R49">
        <f t="shared" si="11"/>
        <v>0.91716479667466744</v>
      </c>
      <c r="S49">
        <f t="shared" si="12"/>
        <v>0.99944859439467415</v>
      </c>
      <c r="T49">
        <f t="shared" si="13"/>
        <v>-3.3210127595919382E-2</v>
      </c>
      <c r="U49">
        <f t="shared" si="14"/>
        <v>0.99965683472665623</v>
      </c>
      <c r="V49">
        <f t="shared" si="15"/>
        <v>-2.6198660355356462E-2</v>
      </c>
      <c r="X49">
        <f t="shared" si="34"/>
        <v>19.515187689113112</v>
      </c>
      <c r="Y49">
        <f t="shared" si="16"/>
        <v>-138.80914794234081</v>
      </c>
      <c r="Z49">
        <f t="shared" si="35"/>
        <v>41.190852057659185</v>
      </c>
      <c r="AC49">
        <v>1</v>
      </c>
      <c r="AD49">
        <f t="shared" si="17"/>
        <v>1.8661060341</v>
      </c>
      <c r="AE49">
        <f t="shared" si="18"/>
        <v>-4.1330942255986922E-6</v>
      </c>
      <c r="AF49">
        <f t="shared" si="19"/>
        <v>1.5772365899324999E-4</v>
      </c>
      <c r="AG49">
        <f t="shared" si="36"/>
        <v>11657.34314051111</v>
      </c>
      <c r="AH49">
        <f t="shared" si="37"/>
        <v>-6645.6795658330975</v>
      </c>
      <c r="AJ49">
        <f t="shared" si="20"/>
        <v>18000</v>
      </c>
      <c r="AK49">
        <f t="shared" si="21"/>
        <v>598.00216092749997</v>
      </c>
      <c r="AL49">
        <v>1</v>
      </c>
      <c r="AM49">
        <f t="shared" si="22"/>
        <v>1.3055673655237501</v>
      </c>
      <c r="AN49">
        <f t="shared" si="38"/>
        <v>6944.237170304742</v>
      </c>
      <c r="AO49">
        <f t="shared" si="39"/>
        <v>-8468.1672670793632</v>
      </c>
      <c r="AQ49">
        <f t="shared" si="23"/>
        <v>44.247787610619469</v>
      </c>
      <c r="AR49">
        <f t="shared" si="24"/>
        <v>-663.71681415929208</v>
      </c>
      <c r="AT49">
        <f t="shared" si="52"/>
        <v>-3895037.6259728037</v>
      </c>
      <c r="AU49">
        <f t="shared" si="53"/>
        <v>-8031231.2687389273</v>
      </c>
      <c r="AV49">
        <f t="shared" si="42"/>
        <v>-2.0223610457169108</v>
      </c>
      <c r="AW49">
        <f t="shared" si="25"/>
        <v>-5287228.1700393287</v>
      </c>
      <c r="AX49">
        <f t="shared" si="26"/>
        <v>-5042076.9348664228</v>
      </c>
      <c r="AY49">
        <f t="shared" si="50"/>
        <v>-2.3799236005696098</v>
      </c>
      <c r="BA49">
        <f t="shared" si="27"/>
        <v>1.2217277942776288</v>
      </c>
      <c r="BB49">
        <f t="shared" si="43"/>
        <v>1.7394890835669727</v>
      </c>
      <c r="BC49">
        <f t="shared" si="44"/>
        <v>0.35756255485269905</v>
      </c>
      <c r="BD49">
        <f t="shared" si="28"/>
        <v>-159.51317467161573</v>
      </c>
      <c r="BF49">
        <f t="shared" si="29"/>
        <v>19.489896669783853</v>
      </c>
      <c r="BG49">
        <f t="shared" si="30"/>
        <v>-139.28236715430941</v>
      </c>
      <c r="BH49">
        <f t="shared" si="45"/>
        <v>40.717632845690588</v>
      </c>
      <c r="BI49">
        <f t="shared" si="46"/>
        <v>40.717632845690588</v>
      </c>
      <c r="BJ49">
        <f t="shared" si="31"/>
        <v>0</v>
      </c>
      <c r="BK49">
        <f t="shared" si="47"/>
        <v>0</v>
      </c>
      <c r="BM49">
        <f t="shared" si="48"/>
        <v>17.75040758621688</v>
      </c>
      <c r="BN49">
        <f t="shared" si="32"/>
        <v>-159.76919248269371</v>
      </c>
      <c r="BQ49" s="56">
        <f t="shared" si="49"/>
        <v>18.641449883852111</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1.0000230235480523</v>
      </c>
      <c r="D50">
        <f t="shared" si="1"/>
        <v>6.7857359696011548E-3</v>
      </c>
      <c r="F50">
        <f t="shared" si="2"/>
        <v>0.42923344689354753</v>
      </c>
      <c r="G50">
        <f t="shared" si="3"/>
        <v>0.30719316061018281</v>
      </c>
      <c r="H50">
        <f t="shared" si="4"/>
        <v>-2.8343994893898175</v>
      </c>
      <c r="J50">
        <f t="shared" si="5"/>
        <v>15</v>
      </c>
      <c r="M50">
        <f t="shared" si="6"/>
        <v>0.3302189009929215</v>
      </c>
      <c r="N50">
        <f t="shared" si="7"/>
        <v>-1.5707963250000001</v>
      </c>
      <c r="O50">
        <f t="shared" si="8"/>
        <v>2.2275866792055323</v>
      </c>
      <c r="P50">
        <f t="shared" si="9"/>
        <v>1.1052441131812663</v>
      </c>
      <c r="Q50">
        <f t="shared" si="10"/>
        <v>1.7144530366604196</v>
      </c>
      <c r="R50">
        <f t="shared" si="11"/>
        <v>0.94803983100746514</v>
      </c>
      <c r="S50">
        <f t="shared" si="12"/>
        <v>0.9993726944276351</v>
      </c>
      <c r="T50">
        <f t="shared" si="13"/>
        <v>-3.5422342348254046E-2</v>
      </c>
      <c r="U50">
        <f t="shared" si="14"/>
        <v>0.99960958186327453</v>
      </c>
      <c r="V50">
        <f t="shared" si="15"/>
        <v>-2.7944356988758162E-2</v>
      </c>
      <c r="X50">
        <f t="shared" si="34"/>
        <v>18.1822967289798</v>
      </c>
      <c r="Y50">
        <f t="shared" si="16"/>
        <v>-137.99647450866348</v>
      </c>
      <c r="Z50">
        <f t="shared" si="35"/>
        <v>42.003525491336518</v>
      </c>
      <c r="AC50">
        <v>1</v>
      </c>
      <c r="AD50">
        <f t="shared" si="17"/>
        <v>1.9905131030400003</v>
      </c>
      <c r="AE50">
        <f t="shared" si="18"/>
        <v>-4.7025427633478456E-6</v>
      </c>
      <c r="AF50">
        <f t="shared" si="19"/>
        <v>1.6823856959280001E-4</v>
      </c>
      <c r="AG50">
        <f t="shared" si="36"/>
        <v>11656.241102682212</v>
      </c>
      <c r="AH50">
        <f t="shared" si="37"/>
        <v>-6269.7511920025154</v>
      </c>
      <c r="AJ50">
        <f t="shared" si="20"/>
        <v>18000</v>
      </c>
      <c r="AK50">
        <f t="shared" si="21"/>
        <v>637.86897165599999</v>
      </c>
      <c r="AL50">
        <v>1</v>
      </c>
      <c r="AM50">
        <f t="shared" si="22"/>
        <v>1.3926051898920002</v>
      </c>
      <c r="AN50">
        <f t="shared" si="38"/>
        <v>6426.014147812306</v>
      </c>
      <c r="AO50">
        <f t="shared" si="39"/>
        <v>-8311.0316809068354</v>
      </c>
      <c r="AQ50">
        <f t="shared" si="23"/>
        <v>38.910505836575872</v>
      </c>
      <c r="AR50">
        <f t="shared" si="24"/>
        <v>-622.56809338521396</v>
      </c>
      <c r="AT50">
        <f t="shared" si="52"/>
        <v>-3449796.8081462267</v>
      </c>
      <c r="AU50">
        <f t="shared" si="53"/>
        <v>-7500762.9896855205</v>
      </c>
      <c r="AV50">
        <f t="shared" si="42"/>
        <v>-2.0018740874013279</v>
      </c>
      <c r="AW50">
        <f t="shared" si="25"/>
        <v>-4899254.5703756884</v>
      </c>
      <c r="AX50">
        <f t="shared" si="26"/>
        <v>-4379557.5685509508</v>
      </c>
      <c r="AY50">
        <f t="shared" si="50"/>
        <v>-2.4121450346538853</v>
      </c>
      <c r="BA50">
        <f t="shared" si="27"/>
        <v>1.2563637094484854</v>
      </c>
      <c r="BB50">
        <f t="shared" si="43"/>
        <v>1.9823076628723226</v>
      </c>
      <c r="BC50">
        <f t="shared" si="44"/>
        <v>0.41027094725255742</v>
      </c>
      <c r="BD50">
        <f t="shared" si="28"/>
        <v>-156.49320623873362</v>
      </c>
      <c r="BF50">
        <f t="shared" si="29"/>
        <v>18.15820393916011</v>
      </c>
      <c r="BG50">
        <f t="shared" si="30"/>
        <v>-138.50354058798123</v>
      </c>
      <c r="BH50">
        <f t="shared" si="45"/>
        <v>41.496459412018766</v>
      </c>
      <c r="BI50">
        <f t="shared" si="46"/>
        <v>41.496459412018766</v>
      </c>
      <c r="BJ50">
        <f t="shared" si="31"/>
        <v>0</v>
      </c>
      <c r="BK50">
        <f t="shared" si="47"/>
        <v>0</v>
      </c>
      <c r="BM50">
        <f t="shared" si="48"/>
        <v>16.175896276287787</v>
      </c>
      <c r="BN50">
        <f t="shared" si="32"/>
        <v>-162.01033434924764</v>
      </c>
      <c r="BQ50" s="56">
        <f t="shared" si="49"/>
        <v>18.884268463157458</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1.0000259913887248</v>
      </c>
      <c r="D51">
        <f t="shared" si="1"/>
        <v>7.2098302028586071E-3</v>
      </c>
      <c r="F51">
        <f t="shared" si="2"/>
        <v>0.36456829985740991</v>
      </c>
      <c r="G51">
        <f t="shared" si="3"/>
        <v>0.27638665201372886</v>
      </c>
      <c r="H51">
        <f t="shared" si="4"/>
        <v>-2.8652059979862714</v>
      </c>
      <c r="J51">
        <f t="shared" si="5"/>
        <v>15</v>
      </c>
      <c r="M51">
        <f t="shared" si="6"/>
        <v>0.3107942597580437</v>
      </c>
      <c r="N51">
        <f t="shared" si="7"/>
        <v>-1.5707963250000001</v>
      </c>
      <c r="O51">
        <f t="shared" si="8"/>
        <v>2.3394202986739931</v>
      </c>
      <c r="P51">
        <f t="shared" si="9"/>
        <v>1.1291191171240582</v>
      </c>
      <c r="Q51">
        <f t="shared" si="10"/>
        <v>1.785873301678806</v>
      </c>
      <c r="R51">
        <f t="shared" si="11"/>
        <v>0.97647071073711011</v>
      </c>
      <c r="S51">
        <f t="shared" si="12"/>
        <v>0.99929191668684014</v>
      </c>
      <c r="T51">
        <f t="shared" si="13"/>
        <v>-3.7634210304061243E-2</v>
      </c>
      <c r="U51">
        <f t="shared" si="14"/>
        <v>0.99955928779053715</v>
      </c>
      <c r="V51">
        <f t="shared" si="15"/>
        <v>-2.9689883276172099E-2</v>
      </c>
      <c r="X51">
        <f t="shared" si="34"/>
        <v>17.016285413514485</v>
      </c>
      <c r="Y51">
        <f t="shared" si="16"/>
        <v>-136.96709423178908</v>
      </c>
      <c r="Z51">
        <f t="shared" si="35"/>
        <v>43.032905768210924</v>
      </c>
      <c r="AC51">
        <v>1</v>
      </c>
      <c r="AD51">
        <f t="shared" si="17"/>
        <v>2.1149201719800002</v>
      </c>
      <c r="AE51">
        <f t="shared" si="18"/>
        <v>-5.3087299164356555E-6</v>
      </c>
      <c r="AF51">
        <f t="shared" si="19"/>
        <v>1.7875348019235E-4</v>
      </c>
      <c r="AG51">
        <f t="shared" si="36"/>
        <v>11655.068194577794</v>
      </c>
      <c r="AH51">
        <f t="shared" si="37"/>
        <v>-5940.4360019173328</v>
      </c>
      <c r="AJ51">
        <f t="shared" si="20"/>
        <v>18000</v>
      </c>
      <c r="AK51">
        <f t="shared" si="21"/>
        <v>677.7357823845</v>
      </c>
      <c r="AL51">
        <v>1</v>
      </c>
      <c r="AM51">
        <f t="shared" si="22"/>
        <v>1.4796430142602501</v>
      </c>
      <c r="AN51">
        <f t="shared" si="38"/>
        <v>5958.2190867558711</v>
      </c>
      <c r="AO51">
        <f t="shared" si="39"/>
        <v>-8138.3014667659118</v>
      </c>
      <c r="AQ51">
        <f t="shared" si="23"/>
        <v>34.482758620689658</v>
      </c>
      <c r="AR51">
        <f t="shared" si="24"/>
        <v>-586.20689655172418</v>
      </c>
      <c r="AT51">
        <f t="shared" si="52"/>
        <v>-3080425.6495867884</v>
      </c>
      <c r="AU51">
        <f t="shared" si="53"/>
        <v>-7037123.9761979263</v>
      </c>
      <c r="AV51">
        <f t="shared" si="42"/>
        <v>-1.9834075970261842</v>
      </c>
      <c r="AW51">
        <f t="shared" si="25"/>
        <v>-4541359.1142725274</v>
      </c>
      <c r="AX51">
        <f t="shared" si="26"/>
        <v>-3826352.1072366997</v>
      </c>
      <c r="AY51">
        <f t="shared" si="50"/>
        <v>-2.4414357686874943</v>
      </c>
      <c r="BA51">
        <f t="shared" si="27"/>
        <v>1.2935758504764379</v>
      </c>
      <c r="BB51">
        <f t="shared" si="43"/>
        <v>2.2358379842451521</v>
      </c>
      <c r="BC51">
        <f t="shared" si="44"/>
        <v>0.45802817166131016</v>
      </c>
      <c r="BD51">
        <f t="shared" si="28"/>
        <v>-153.75691883572625</v>
      </c>
      <c r="BF51">
        <f t="shared" si="29"/>
        <v>16.993466979736478</v>
      </c>
      <c r="BG51">
        <f t="shared" si="30"/>
        <v>-137.50803730139185</v>
      </c>
      <c r="BH51">
        <f t="shared" si="45"/>
        <v>42.491962698608148</v>
      </c>
      <c r="BI51">
        <f t="shared" si="46"/>
        <v>42.491962698608148</v>
      </c>
      <c r="BJ51">
        <f t="shared" si="31"/>
        <v>0</v>
      </c>
      <c r="BK51">
        <f t="shared" si="47"/>
        <v>0</v>
      </c>
      <c r="BM51">
        <f t="shared" si="48"/>
        <v>14.757628995491325</v>
      </c>
      <c r="BN51">
        <f t="shared" si="32"/>
        <v>-163.7511184656656</v>
      </c>
      <c r="BQ51" s="56">
        <f t="shared" si="49"/>
        <v>19.13779878453029</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1.0000291390889042</v>
      </c>
      <c r="D52">
        <f t="shared" si="1"/>
        <v>7.6339218426258659E-3</v>
      </c>
      <c r="F52">
        <f t="shared" si="2"/>
        <v>0.3142018606462666</v>
      </c>
      <c r="G52">
        <f t="shared" si="3"/>
        <v>0.25166402006324712</v>
      </c>
      <c r="H52">
        <f t="shared" si="4"/>
        <v>-2.8899286299367533</v>
      </c>
      <c r="J52">
        <f t="shared" si="5"/>
        <v>15</v>
      </c>
      <c r="M52">
        <f t="shared" si="6"/>
        <v>0.29352791199370798</v>
      </c>
      <c r="N52">
        <f t="shared" si="7"/>
        <v>-1.5707963250000001</v>
      </c>
      <c r="O52">
        <f t="shared" si="8"/>
        <v>2.4524653905664766</v>
      </c>
      <c r="P52">
        <f t="shared" si="9"/>
        <v>1.1508045430143572</v>
      </c>
      <c r="Q52">
        <f t="shared" si="10"/>
        <v>1.8586255271371102</v>
      </c>
      <c r="R52">
        <f t="shared" si="11"/>
        <v>1.0026956968240628</v>
      </c>
      <c r="S52">
        <f t="shared" si="12"/>
        <v>0.99920626472582175</v>
      </c>
      <c r="T52">
        <f t="shared" si="13"/>
        <v>-3.9845709907674547E-2</v>
      </c>
      <c r="U52">
        <f t="shared" si="14"/>
        <v>0.99950595388682095</v>
      </c>
      <c r="V52">
        <f t="shared" si="15"/>
        <v>-3.1435228607396767E-2</v>
      </c>
      <c r="X52">
        <f t="shared" si="34"/>
        <v>15.983947805115868</v>
      </c>
      <c r="Y52">
        <f t="shared" si="16"/>
        <v>-135.8409441525591</v>
      </c>
      <c r="Z52">
        <f t="shared" si="35"/>
        <v>44.159055847440897</v>
      </c>
      <c r="AC52">
        <v>1</v>
      </c>
      <c r="AD52">
        <f t="shared" si="17"/>
        <v>2.2393272409200002</v>
      </c>
      <c r="AE52">
        <f t="shared" si="18"/>
        <v>-5.9516556848621185E-6</v>
      </c>
      <c r="AF52">
        <f t="shared" si="19"/>
        <v>1.8926839079189998E-4</v>
      </c>
      <c r="AG52">
        <f t="shared" si="36"/>
        <v>11653.824459046091</v>
      </c>
      <c r="AH52">
        <f t="shared" si="37"/>
        <v>-5649.9637690047484</v>
      </c>
      <c r="AJ52">
        <f t="shared" si="20"/>
        <v>18000</v>
      </c>
      <c r="AK52">
        <f t="shared" si="21"/>
        <v>717.60259311300001</v>
      </c>
      <c r="AL52">
        <v>1</v>
      </c>
      <c r="AM52">
        <f t="shared" si="22"/>
        <v>1.5666808386285003</v>
      </c>
      <c r="AN52">
        <f t="shared" si="38"/>
        <v>5536.0590414655335</v>
      </c>
      <c r="AO52">
        <f t="shared" si="39"/>
        <v>-7955.6350286671141</v>
      </c>
      <c r="AQ52">
        <f t="shared" si="23"/>
        <v>30.76923076923077</v>
      </c>
      <c r="AR52">
        <f t="shared" si="24"/>
        <v>-553.84615384615381</v>
      </c>
      <c r="AT52">
        <f t="shared" si="52"/>
        <v>-2770631.4887089035</v>
      </c>
      <c r="AU52">
        <f t="shared" si="53"/>
        <v>-6628270.8932872107</v>
      </c>
      <c r="AV52">
        <f t="shared" si="42"/>
        <v>-1.9667248339371157</v>
      </c>
      <c r="AW52">
        <f t="shared" si="25"/>
        <v>-4212824.7138351155</v>
      </c>
      <c r="AX52">
        <f t="shared" si="26"/>
        <v>-3361544.7973590703</v>
      </c>
      <c r="AY52">
        <f t="shared" si="50"/>
        <v>-2.4681143732933912</v>
      </c>
      <c r="BA52">
        <f t="shared" si="27"/>
        <v>1.332942193176712</v>
      </c>
      <c r="BB52">
        <f t="shared" si="43"/>
        <v>2.4962263081760399</v>
      </c>
      <c r="BC52">
        <f t="shared" si="44"/>
        <v>0.5013895393562755</v>
      </c>
      <c r="BD52">
        <f t="shared" si="28"/>
        <v>-151.27249547005096</v>
      </c>
      <c r="BF52">
        <f t="shared" si="29"/>
        <v>15.962479635002468</v>
      </c>
      <c r="BG52">
        <f t="shared" si="30"/>
        <v>-136.4158177454398</v>
      </c>
      <c r="BH52">
        <f t="shared" si="45"/>
        <v>43.584182254560204</v>
      </c>
      <c r="BI52">
        <f t="shared" si="46"/>
        <v>43.584182254560204</v>
      </c>
      <c r="BJ52">
        <f t="shared" si="31"/>
        <v>0</v>
      </c>
      <c r="BK52">
        <f t="shared" si="47"/>
        <v>0</v>
      </c>
      <c r="BM52">
        <f t="shared" si="48"/>
        <v>13.466253326826433</v>
      </c>
      <c r="BN52">
        <f t="shared" si="32"/>
        <v>-165.14332227538884</v>
      </c>
      <c r="BQ52" s="56">
        <f t="shared" si="49"/>
        <v>19.398187108461176</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1.000032466646892</v>
      </c>
      <c r="D53">
        <f t="shared" si="1"/>
        <v>8.0580107363792605E-3</v>
      </c>
      <c r="F53">
        <f t="shared" si="2"/>
        <v>0.27408505309269021</v>
      </c>
      <c r="G53">
        <f t="shared" si="3"/>
        <v>0.23134800748576609</v>
      </c>
      <c r="H53">
        <f t="shared" si="4"/>
        <v>-2.9102446425142343</v>
      </c>
      <c r="J53">
        <f t="shared" si="5"/>
        <v>15</v>
      </c>
      <c r="M53">
        <f t="shared" si="6"/>
        <v>0.27807907452035491</v>
      </c>
      <c r="N53">
        <f t="shared" si="7"/>
        <v>-1.5707963250000001</v>
      </c>
      <c r="O53">
        <f t="shared" si="8"/>
        <v>2.5665618807286399</v>
      </c>
      <c r="P53">
        <f t="shared" si="9"/>
        <v>1.1705705393676007</v>
      </c>
      <c r="Q53">
        <f t="shared" si="10"/>
        <v>1.9325592918054959</v>
      </c>
      <c r="R53">
        <f t="shared" si="11"/>
        <v>1.0269297363622936</v>
      </c>
      <c r="S53">
        <f t="shared" si="12"/>
        <v>0.99911574231086253</v>
      </c>
      <c r="T53">
        <f t="shared" si="13"/>
        <v>-4.2056819625018255E-2</v>
      </c>
      <c r="U53">
        <f t="shared" si="14"/>
        <v>0.99944958161340969</v>
      </c>
      <c r="V53">
        <f t="shared" si="15"/>
        <v>-3.3180382378840245E-2</v>
      </c>
      <c r="X53">
        <f t="shared" si="34"/>
        <v>15.060405600166487</v>
      </c>
      <c r="Y53">
        <f t="shared" si="16"/>
        <v>-134.68632827025723</v>
      </c>
      <c r="Z53">
        <f t="shared" si="35"/>
        <v>45.313671729742765</v>
      </c>
      <c r="AC53">
        <v>1</v>
      </c>
      <c r="AD53">
        <f t="shared" si="17"/>
        <v>2.3637343098599999</v>
      </c>
      <c r="AE53">
        <f t="shared" si="18"/>
        <v>-6.6313200686272363E-6</v>
      </c>
      <c r="AF53">
        <f t="shared" si="19"/>
        <v>1.9978330139145E-4</v>
      </c>
      <c r="AG53">
        <f t="shared" si="36"/>
        <v>11652.509941508641</v>
      </c>
      <c r="AH53">
        <f t="shared" si="37"/>
        <v>-5392.2000263386781</v>
      </c>
      <c r="AJ53">
        <f t="shared" si="20"/>
        <v>18000</v>
      </c>
      <c r="AK53">
        <f t="shared" si="21"/>
        <v>757.46940384150003</v>
      </c>
      <c r="AL53">
        <v>1</v>
      </c>
      <c r="AM53">
        <f t="shared" si="22"/>
        <v>1.65371866299675</v>
      </c>
      <c r="AN53">
        <f t="shared" si="38"/>
        <v>5154.952465416196</v>
      </c>
      <c r="AO53">
        <f t="shared" si="39"/>
        <v>-7767.371695078371</v>
      </c>
      <c r="AQ53">
        <f t="shared" si="23"/>
        <v>27.624309392265193</v>
      </c>
      <c r="AR53">
        <f t="shared" si="24"/>
        <v>-524.86187845303868</v>
      </c>
      <c r="AT53">
        <f t="shared" si="52"/>
        <v>-2508267.6949979626</v>
      </c>
      <c r="AU53">
        <f t="shared" si="53"/>
        <v>-6264914.0584254935</v>
      </c>
      <c r="AV53">
        <f t="shared" si="42"/>
        <v>-1.9516194349900911</v>
      </c>
      <c r="AW53">
        <f t="shared" si="25"/>
        <v>-3912157.6172336508</v>
      </c>
      <c r="AX53">
        <f t="shared" si="26"/>
        <v>-2968693.3443753952</v>
      </c>
      <c r="AY53">
        <f t="shared" si="50"/>
        <v>-2.4924592624135302</v>
      </c>
      <c r="BA53">
        <f t="shared" si="27"/>
        <v>1.3741288478182927</v>
      </c>
      <c r="BB53">
        <f t="shared" si="43"/>
        <v>2.760549141703649</v>
      </c>
      <c r="BC53">
        <f t="shared" si="44"/>
        <v>0.54083982742343917</v>
      </c>
      <c r="BD53">
        <f t="shared" si="28"/>
        <v>-149.01216046064437</v>
      </c>
      <c r="BF53">
        <f t="shared" si="29"/>
        <v>15.040363368839675</v>
      </c>
      <c r="BG53">
        <f t="shared" si="30"/>
        <v>-135.29520601080944</v>
      </c>
      <c r="BH53">
        <f t="shared" si="45"/>
        <v>44.704793989190563</v>
      </c>
      <c r="BI53">
        <f t="shared" si="46"/>
        <v>44.704793989190563</v>
      </c>
      <c r="BJ53">
        <f t="shared" si="31"/>
        <v>0</v>
      </c>
      <c r="BK53">
        <f t="shared" si="47"/>
        <v>0</v>
      </c>
      <c r="BM53">
        <f t="shared" si="48"/>
        <v>12.279814227136026</v>
      </c>
      <c r="BN53">
        <f t="shared" si="32"/>
        <v>-166.2830455501651</v>
      </c>
      <c r="BQ53" s="56">
        <f t="shared" si="49"/>
        <v>19.662509941988787</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1.0000359740608933</v>
      </c>
      <c r="D54">
        <f t="shared" si="1"/>
        <v>8.4820967316010434E-3</v>
      </c>
      <c r="F54">
        <f t="shared" si="2"/>
        <v>0.24153047960122623</v>
      </c>
      <c r="G54">
        <f t="shared" si="3"/>
        <v>0.21432747820532547</v>
      </c>
      <c r="H54">
        <f t="shared" si="4"/>
        <v>-2.9272651717946747</v>
      </c>
      <c r="J54">
        <f t="shared" si="5"/>
        <v>15</v>
      </c>
      <c r="M54">
        <f t="shared" si="6"/>
        <v>0.26417512079433719</v>
      </c>
      <c r="N54">
        <f t="shared" si="7"/>
        <v>-1.5707963250000001</v>
      </c>
      <c r="O54">
        <f t="shared" si="8"/>
        <v>2.6815755668816732</v>
      </c>
      <c r="P54">
        <f t="shared" si="9"/>
        <v>1.1886475632502842</v>
      </c>
      <c r="Q54">
        <f t="shared" si="10"/>
        <v>2.0075440588697759</v>
      </c>
      <c r="R54">
        <f t="shared" si="11"/>
        <v>1.0493657941746202</v>
      </c>
      <c r="S54">
        <f t="shared" si="12"/>
        <v>0.99902035342053641</v>
      </c>
      <c r="T54">
        <f t="shared" si="13"/>
        <v>-4.4267517944857844E-2</v>
      </c>
      <c r="U54">
        <f t="shared" si="14"/>
        <v>0.99939017251438222</v>
      </c>
      <c r="V54">
        <f t="shared" si="15"/>
        <v>-3.4925333993905287E-2</v>
      </c>
      <c r="X54">
        <f t="shared" si="34"/>
        <v>14.226705532995386</v>
      </c>
      <c r="Y54">
        <f t="shared" si="16"/>
        <v>-133.54264787443014</v>
      </c>
      <c r="Z54">
        <f t="shared" si="35"/>
        <v>46.457352125569855</v>
      </c>
      <c r="AC54">
        <v>1</v>
      </c>
      <c r="AD54">
        <f t="shared" si="17"/>
        <v>2.4881413788000004</v>
      </c>
      <c r="AE54">
        <f t="shared" si="18"/>
        <v>-7.3477230677310097E-6</v>
      </c>
      <c r="AF54">
        <f t="shared" si="19"/>
        <v>2.1029821199099999E-4</v>
      </c>
      <c r="AG54">
        <f t="shared" si="36"/>
        <v>11651.124689956148</v>
      </c>
      <c r="AH54">
        <f t="shared" si="37"/>
        <v>-5162.2371268466195</v>
      </c>
      <c r="AJ54">
        <f t="shared" si="20"/>
        <v>18000</v>
      </c>
      <c r="AK54">
        <f t="shared" si="21"/>
        <v>797.33621457000004</v>
      </c>
      <c r="AL54">
        <v>1</v>
      </c>
      <c r="AM54">
        <f t="shared" si="22"/>
        <v>1.7407564873650003</v>
      </c>
      <c r="AN54">
        <f t="shared" si="38"/>
        <v>4810.6319100387063</v>
      </c>
      <c r="AO54">
        <f t="shared" si="39"/>
        <v>-7576.802491154961</v>
      </c>
      <c r="AQ54">
        <f t="shared" si="23"/>
        <v>24.937655860349128</v>
      </c>
      <c r="AR54">
        <f t="shared" si="24"/>
        <v>-498.75311720698255</v>
      </c>
      <c r="AT54">
        <f t="shared" si="52"/>
        <v>-2284130.1208722251</v>
      </c>
      <c r="AU54">
        <f t="shared" si="53"/>
        <v>-5939768.8510216847</v>
      </c>
      <c r="AV54">
        <f t="shared" si="42"/>
        <v>-1.9379120286114715</v>
      </c>
      <c r="AW54">
        <f t="shared" si="25"/>
        <v>-3637468.9372037239</v>
      </c>
      <c r="AX54">
        <f t="shared" si="26"/>
        <v>-2634780.8616473069</v>
      </c>
      <c r="AY54">
        <f t="shared" si="50"/>
        <v>-2.5147142113182257</v>
      </c>
      <c r="BA54">
        <f t="shared" si="27"/>
        <v>1.4168680514845504</v>
      </c>
      <c r="BB54">
        <f t="shared" si="43"/>
        <v>3.0265881527210108</v>
      </c>
      <c r="BC54">
        <f t="shared" si="44"/>
        <v>0.57680218270675421</v>
      </c>
      <c r="BD54">
        <f t="shared" si="28"/>
        <v>-146.95166927920596</v>
      </c>
      <c r="BF54">
        <f t="shared" si="29"/>
        <v>14.208164669554703</v>
      </c>
      <c r="BG54">
        <f t="shared" si="30"/>
        <v>-134.1856209856289</v>
      </c>
      <c r="BH54">
        <f t="shared" si="45"/>
        <v>45.814379014371099</v>
      </c>
      <c r="BI54">
        <f t="shared" si="46"/>
        <v>45.814379014371099</v>
      </c>
      <c r="BJ54">
        <f t="shared" si="31"/>
        <v>0</v>
      </c>
      <c r="BK54">
        <f t="shared" si="47"/>
        <v>0</v>
      </c>
      <c r="BM54">
        <f t="shared" si="48"/>
        <v>11.18157651683369</v>
      </c>
      <c r="BN54">
        <f t="shared" si="32"/>
        <v>-167.23395170642291</v>
      </c>
      <c r="BQ54" s="56">
        <f t="shared" si="49"/>
        <v>19.928548953006146</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1.0000396613290152</v>
      </c>
      <c r="D55">
        <f t="shared" si="1"/>
        <v>8.906179675779724E-3</v>
      </c>
      <c r="F55">
        <f t="shared" si="2"/>
        <v>0.21469322934572391</v>
      </c>
      <c r="G55">
        <f t="shared" si="3"/>
        <v>0.1998379370558919</v>
      </c>
      <c r="H55">
        <f t="shared" si="4"/>
        <v>-2.9417547129441082</v>
      </c>
      <c r="J55">
        <f t="shared" si="5"/>
        <v>15</v>
      </c>
      <c r="M55">
        <f t="shared" si="6"/>
        <v>0.25159535313746401</v>
      </c>
      <c r="N55">
        <f t="shared" si="7"/>
        <v>-1.5707963250000001</v>
      </c>
      <c r="O55">
        <f t="shared" si="8"/>
        <v>2.7973933208951305</v>
      </c>
      <c r="P55">
        <f t="shared" si="9"/>
        <v>1.2052327892941834</v>
      </c>
      <c r="Q55">
        <f t="shared" si="10"/>
        <v>2.083466353461084</v>
      </c>
      <c r="R55">
        <f t="shared" si="11"/>
        <v>1.0701765473535414</v>
      </c>
      <c r="S55">
        <f t="shared" si="12"/>
        <v>0.99892010224522287</v>
      </c>
      <c r="T55">
        <f t="shared" si="13"/>
        <v>-4.6477783380047093E-2</v>
      </c>
      <c r="U55">
        <f t="shared" si="14"/>
        <v>0.99932772821649585</v>
      </c>
      <c r="V55">
        <f t="shared" si="15"/>
        <v>-3.6670072863373732E-2</v>
      </c>
      <c r="X55">
        <f t="shared" si="34"/>
        <v>13.468163266618964</v>
      </c>
      <c r="Y55">
        <f t="shared" si="16"/>
        <v>-132.4325125396268</v>
      </c>
      <c r="Z55">
        <f t="shared" si="35"/>
        <v>47.567487460373201</v>
      </c>
      <c r="AC55">
        <v>1</v>
      </c>
      <c r="AD55">
        <f t="shared" si="17"/>
        <v>2.6125484477400001</v>
      </c>
      <c r="AE55">
        <f t="shared" si="18"/>
        <v>-8.1008646821734395E-6</v>
      </c>
      <c r="AF55">
        <f t="shared" si="19"/>
        <v>2.2081312259055E-4</v>
      </c>
      <c r="AG55">
        <f t="shared" si="36"/>
        <v>11649.668754944094</v>
      </c>
      <c r="AH55">
        <f t="shared" si="37"/>
        <v>-4956.1021434637378</v>
      </c>
      <c r="AJ55">
        <f t="shared" si="20"/>
        <v>18000</v>
      </c>
      <c r="AK55">
        <f t="shared" si="21"/>
        <v>837.20302529850005</v>
      </c>
      <c r="AL55">
        <v>1</v>
      </c>
      <c r="AM55">
        <f t="shared" si="22"/>
        <v>1.8277943117332502</v>
      </c>
      <c r="AN55">
        <f t="shared" si="38"/>
        <v>4499.1915652169318</v>
      </c>
      <c r="AO55">
        <f t="shared" si="39"/>
        <v>-7386.3937250032259</v>
      </c>
      <c r="AQ55">
        <f t="shared" si="23"/>
        <v>22.624434389140273</v>
      </c>
      <c r="AR55">
        <f t="shared" si="24"/>
        <v>-475.11312217194569</v>
      </c>
      <c r="AT55">
        <f t="shared" si="52"/>
        <v>-2091141.9967826786</v>
      </c>
      <c r="AU55">
        <f t="shared" si="53"/>
        <v>-5647039.5022011241</v>
      </c>
      <c r="AV55">
        <f t="shared" si="42"/>
        <v>-1.9254468338820001</v>
      </c>
      <c r="AW55">
        <f t="shared" si="25"/>
        <v>-3386712.101989056</v>
      </c>
      <c r="AX55">
        <f t="shared" si="26"/>
        <v>-2349434.1931877178</v>
      </c>
      <c r="AY55">
        <f t="shared" si="50"/>
        <v>-2.5350930489519543</v>
      </c>
      <c r="BA55">
        <f t="shared" si="27"/>
        <v>1.4609424724800368</v>
      </c>
      <c r="BB55">
        <f t="shared" si="43"/>
        <v>3.2926623012134337</v>
      </c>
      <c r="BC55">
        <f t="shared" si="44"/>
        <v>0.6096462150699542</v>
      </c>
      <c r="BD55">
        <f t="shared" si="28"/>
        <v>-145.06984484045321</v>
      </c>
      <c r="BF55">
        <f t="shared" si="29"/>
        <v>13.451198940666607</v>
      </c>
      <c r="BG55">
        <f t="shared" si="30"/>
        <v>-133.10968793987578</v>
      </c>
      <c r="BH55">
        <f t="shared" si="45"/>
        <v>46.890312060124216</v>
      </c>
      <c r="BI55">
        <f t="shared" si="46"/>
        <v>46.890312060124216</v>
      </c>
      <c r="BJ55">
        <f t="shared" si="31"/>
        <v>0</v>
      </c>
      <c r="BK55">
        <f t="shared" si="47"/>
        <v>0</v>
      </c>
      <c r="BM55">
        <f t="shared" si="48"/>
        <v>10.158536639453175</v>
      </c>
      <c r="BN55">
        <f t="shared" si="32"/>
        <v>-168.03984309942254</v>
      </c>
      <c r="BQ55" s="56">
        <f t="shared" si="49"/>
        <v>20.194623101498571</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1.0000435284492684</v>
      </c>
      <c r="D56">
        <f t="shared" si="1"/>
        <v>9.3302594164103945E-3</v>
      </c>
      <c r="F56">
        <f t="shared" si="2"/>
        <v>0.1922694148446478</v>
      </c>
      <c r="G56">
        <f t="shared" si="3"/>
        <v>0.1873363037729161</v>
      </c>
      <c r="H56">
        <f t="shared" si="4"/>
        <v>-2.9542563462270843</v>
      </c>
      <c r="J56">
        <f t="shared" si="5"/>
        <v>15</v>
      </c>
      <c r="M56">
        <f t="shared" si="6"/>
        <v>0.24015920072212468</v>
      </c>
      <c r="N56">
        <f t="shared" si="7"/>
        <v>-1.5707963250000001</v>
      </c>
      <c r="O56">
        <f t="shared" si="8"/>
        <v>2.9139192679765666</v>
      </c>
      <c r="P56">
        <f t="shared" si="9"/>
        <v>1.2204954718269625</v>
      </c>
      <c r="Q56">
        <f t="shared" si="10"/>
        <v>2.1602273281872524</v>
      </c>
      <c r="R56">
        <f t="shared" si="11"/>
        <v>1.0895162215072935</v>
      </c>
      <c r="S56">
        <f t="shared" si="12"/>
        <v>0.99881499318659883</v>
      </c>
      <c r="T56">
        <f t="shared" si="13"/>
        <v>-4.8687594468771619E-2</v>
      </c>
      <c r="U56">
        <f t="shared" si="14"/>
        <v>0.99926225042906203</v>
      </c>
      <c r="V56">
        <f t="shared" si="15"/>
        <v>-3.8414588405790241E-2</v>
      </c>
      <c r="X56">
        <f t="shared" si="34"/>
        <v>12.773222040998826</v>
      </c>
      <c r="Y56">
        <f t="shared" si="16"/>
        <v>-131.3685026106667</v>
      </c>
      <c r="Z56">
        <f t="shared" si="35"/>
        <v>48.631497389333305</v>
      </c>
      <c r="AC56">
        <v>1</v>
      </c>
      <c r="AD56">
        <f t="shared" si="17"/>
        <v>2.7369555166800001</v>
      </c>
      <c r="AE56">
        <f t="shared" si="18"/>
        <v>-8.8907449119545208E-6</v>
      </c>
      <c r="AF56">
        <f t="shared" si="19"/>
        <v>2.3132803319009999E-4</v>
      </c>
      <c r="AG56">
        <f t="shared" si="36"/>
        <v>11648.142189588163</v>
      </c>
      <c r="AH56">
        <f t="shared" si="37"/>
        <v>-4770.5444328873155</v>
      </c>
      <c r="AJ56">
        <f t="shared" si="20"/>
        <v>18000</v>
      </c>
      <c r="AK56">
        <f t="shared" si="21"/>
        <v>877.06983602700006</v>
      </c>
      <c r="AL56">
        <v>1</v>
      </c>
      <c r="AM56">
        <f t="shared" si="22"/>
        <v>1.9148321361015002</v>
      </c>
      <c r="AN56">
        <f t="shared" si="38"/>
        <v>4217.0995915384601</v>
      </c>
      <c r="AO56">
        <f t="shared" si="39"/>
        <v>-7197.9679829913521</v>
      </c>
      <c r="AQ56">
        <f t="shared" si="23"/>
        <v>20.618556701030929</v>
      </c>
      <c r="AR56">
        <f t="shared" si="24"/>
        <v>-453.60824742268039</v>
      </c>
      <c r="AT56">
        <f t="shared" si="52"/>
        <v>-1923790.4192563458</v>
      </c>
      <c r="AU56">
        <f t="shared" si="53"/>
        <v>-5382055.1052335436</v>
      </c>
      <c r="AV56">
        <f t="shared" si="42"/>
        <v>-1.9140884907470439</v>
      </c>
      <c r="AW56">
        <f t="shared" si="25"/>
        <v>-3157827.4802241512</v>
      </c>
      <c r="AX56">
        <f t="shared" si="26"/>
        <v>-2104335.2329648957</v>
      </c>
      <c r="AY56">
        <f t="shared" si="50"/>
        <v>-2.5537836790375006</v>
      </c>
      <c r="BA56">
        <f t="shared" si="27"/>
        <v>1.506173804628091</v>
      </c>
      <c r="BB56">
        <f t="shared" si="43"/>
        <v>3.5575018016442845</v>
      </c>
      <c r="BC56">
        <f t="shared" si="44"/>
        <v>0.63969518829045668</v>
      </c>
      <c r="BD56">
        <f t="shared" si="28"/>
        <v>-143.34816549424949</v>
      </c>
      <c r="BF56">
        <f t="shared" si="29"/>
        <v>12.757909149196067</v>
      </c>
      <c r="BG56">
        <f t="shared" si="30"/>
        <v>-132.08000143928243</v>
      </c>
      <c r="BH56">
        <f t="shared" si="45"/>
        <v>47.919998560717573</v>
      </c>
      <c r="BI56">
        <f t="shared" si="46"/>
        <v>47.919998560717573</v>
      </c>
      <c r="BJ56">
        <f t="shared" si="31"/>
        <v>0</v>
      </c>
      <c r="BK56">
        <f t="shared" si="47"/>
        <v>0</v>
      </c>
      <c r="BM56">
        <f t="shared" si="48"/>
        <v>9.2004073475517814</v>
      </c>
      <c r="BN56">
        <f t="shared" si="32"/>
        <v>-168.73183594503291</v>
      </c>
      <c r="BQ56" s="56">
        <f t="shared" si="49"/>
        <v>20.45946260192942</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1.0000475754195666</v>
      </c>
      <c r="D57">
        <f t="shared" si="1"/>
        <v>9.7543358009950596E-3</v>
      </c>
      <c r="F57">
        <f t="shared" si="2"/>
        <v>0.17331410103668896</v>
      </c>
      <c r="G57">
        <f t="shared" si="3"/>
        <v>0.17642612502357297</v>
      </c>
      <c r="H57">
        <f t="shared" si="4"/>
        <v>-2.9651665249764272</v>
      </c>
      <c r="J57">
        <f t="shared" si="5"/>
        <v>15</v>
      </c>
      <c r="M57">
        <f t="shared" si="6"/>
        <v>0.22971749634290189</v>
      </c>
      <c r="N57">
        <f t="shared" si="7"/>
        <v>-1.5707963250000001</v>
      </c>
      <c r="O57">
        <f t="shared" si="8"/>
        <v>3.0310717323062439</v>
      </c>
      <c r="P57">
        <f t="shared" si="9"/>
        <v>1.2345814071620895</v>
      </c>
      <c r="Q57">
        <f t="shared" si="10"/>
        <v>2.2377406772526527</v>
      </c>
      <c r="R57">
        <f t="shared" si="11"/>
        <v>1.107522430339555</v>
      </c>
      <c r="S57">
        <f t="shared" si="12"/>
        <v>0.99870503085710149</v>
      </c>
      <c r="T57">
        <f t="shared" si="13"/>
        <v>-5.0896929775788843E-2</v>
      </c>
      <c r="U57">
        <f t="shared" si="14"/>
        <v>0.99919374094381763</v>
      </c>
      <c r="V57">
        <f t="shared" si="15"/>
        <v>-4.0158870047845401E-2</v>
      </c>
      <c r="X57">
        <f t="shared" si="34"/>
        <v>12.132656136123138</v>
      </c>
      <c r="Y57">
        <f t="shared" si="16"/>
        <v>-130.35709316723029</v>
      </c>
      <c r="Z57">
        <f t="shared" si="35"/>
        <v>49.642906832769711</v>
      </c>
      <c r="AC57">
        <v>1</v>
      </c>
      <c r="AD57">
        <f t="shared" si="17"/>
        <v>2.8613625856200002</v>
      </c>
      <c r="AE57">
        <f t="shared" si="18"/>
        <v>-9.717363757074262E-6</v>
      </c>
      <c r="AF57">
        <f t="shared" si="19"/>
        <v>2.4184294378964998E-4</v>
      </c>
      <c r="AG57">
        <f t="shared" si="36"/>
        <v>11646.54504955936</v>
      </c>
      <c r="AH57">
        <f t="shared" si="37"/>
        <v>-4602.8786174879533</v>
      </c>
      <c r="AJ57">
        <f t="shared" si="20"/>
        <v>18000</v>
      </c>
      <c r="AK57">
        <f t="shared" si="21"/>
        <v>916.93664675550008</v>
      </c>
      <c r="AL57">
        <v>1</v>
      </c>
      <c r="AM57">
        <f t="shared" si="22"/>
        <v>2.0018699604697501</v>
      </c>
      <c r="AN57">
        <f t="shared" si="38"/>
        <v>3961.1890020219098</v>
      </c>
      <c r="AO57">
        <f t="shared" si="39"/>
        <v>-7012.8486241353075</v>
      </c>
      <c r="AQ57">
        <f t="shared" si="23"/>
        <v>18.867924528301888</v>
      </c>
      <c r="AR57">
        <f t="shared" si="24"/>
        <v>-433.96226415094338</v>
      </c>
      <c r="AT57">
        <f t="shared" si="52"/>
        <v>-1777729.4934464823</v>
      </c>
      <c r="AU57">
        <f t="shared" si="53"/>
        <v>-5141007.8256104384</v>
      </c>
      <c r="AV57">
        <f t="shared" si="42"/>
        <v>-1.9037192210840184</v>
      </c>
      <c r="AW57">
        <f t="shared" si="25"/>
        <v>-2948827.2982210666</v>
      </c>
      <c r="AX57">
        <f t="shared" si="26"/>
        <v>-1892773.9111637813</v>
      </c>
      <c r="AY57">
        <f t="shared" si="50"/>
        <v>-2.5709515374853718</v>
      </c>
      <c r="BA57">
        <f t="shared" si="27"/>
        <v>1.5524143382648457</v>
      </c>
      <c r="BB57">
        <f t="shared" si="43"/>
        <v>3.8201529055356049</v>
      </c>
      <c r="BC57">
        <f t="shared" si="44"/>
        <v>0.66723231640135339</v>
      </c>
      <c r="BD57">
        <f t="shared" si="28"/>
        <v>-141.77040427178119</v>
      </c>
      <c r="BF57">
        <f t="shared" si="29"/>
        <v>12.119069288767939</v>
      </c>
      <c r="BG57">
        <f t="shared" si="30"/>
        <v>-131.10304962654345</v>
      </c>
      <c r="BH57">
        <f t="shared" si="45"/>
        <v>48.896950373456548</v>
      </c>
      <c r="BI57">
        <f t="shared" si="46"/>
        <v>48.896950373456548</v>
      </c>
      <c r="BJ57">
        <f t="shared" si="31"/>
        <v>0</v>
      </c>
      <c r="BK57">
        <f t="shared" si="47"/>
        <v>0</v>
      </c>
      <c r="BM57">
        <f t="shared" si="48"/>
        <v>8.2989163832323349</v>
      </c>
      <c r="BN57">
        <f t="shared" si="32"/>
        <v>-169.33264535476226</v>
      </c>
      <c r="BQ57" s="56">
        <f t="shared" si="49"/>
        <v>20.722113705820743</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1.0000518022377261</v>
      </c>
      <c r="D58">
        <f t="shared" si="1"/>
        <v>1.017840867704297E-2</v>
      </c>
      <c r="F58">
        <f t="shared" si="2"/>
        <v>0.15712740135102252</v>
      </c>
      <c r="G58">
        <f t="shared" si="3"/>
        <v>0.16681111334507742</v>
      </c>
      <c r="H58">
        <f t="shared" si="4"/>
        <v>-2.9747815366549228</v>
      </c>
      <c r="J58">
        <f t="shared" si="5"/>
        <v>15</v>
      </c>
      <c r="M58">
        <f t="shared" si="6"/>
        <v>0.22014593399528098</v>
      </c>
      <c r="N58">
        <f t="shared" si="7"/>
        <v>-1.5707963250000001</v>
      </c>
      <c r="O58">
        <f t="shared" si="8"/>
        <v>3.1487807846992695</v>
      </c>
      <c r="P58">
        <f t="shared" si="9"/>
        <v>1.2476166376989335</v>
      </c>
      <c r="Q58">
        <f t="shared" si="10"/>
        <v>2.3159308568169301</v>
      </c>
      <c r="R58">
        <f t="shared" si="11"/>
        <v>1.1243179366141893</v>
      </c>
      <c r="S58">
        <f t="shared" si="12"/>
        <v>0.9985902200793686</v>
      </c>
      <c r="T58">
        <f t="shared" si="13"/>
        <v>-5.310576789366396E-2</v>
      </c>
      <c r="U58">
        <f t="shared" si="14"/>
        <v>0.99912220163478771</v>
      </c>
      <c r="V58">
        <f t="shared" si="15"/>
        <v>-4.1902907224757972E-2</v>
      </c>
      <c r="X58">
        <f t="shared" si="34"/>
        <v>11.539005723582115</v>
      </c>
      <c r="Y58">
        <f t="shared" si="16"/>
        <v>-129.40100292155071</v>
      </c>
      <c r="Z58">
        <f t="shared" si="35"/>
        <v>50.598997078449287</v>
      </c>
      <c r="AC58">
        <v>1</v>
      </c>
      <c r="AD58">
        <f t="shared" si="17"/>
        <v>2.9857696545600003</v>
      </c>
      <c r="AE58">
        <f t="shared" si="18"/>
        <v>-1.0580721217532656E-5</v>
      </c>
      <c r="AF58">
        <f t="shared" si="19"/>
        <v>2.523578543892E-4</v>
      </c>
      <c r="AG58">
        <f t="shared" si="36"/>
        <v>11644.87739307899</v>
      </c>
      <c r="AH58">
        <f t="shared" si="37"/>
        <v>-4450.8668217484519</v>
      </c>
      <c r="AJ58">
        <f t="shared" si="20"/>
        <v>18000</v>
      </c>
      <c r="AK58">
        <f t="shared" si="21"/>
        <v>956.80345748400009</v>
      </c>
      <c r="AL58">
        <v>1</v>
      </c>
      <c r="AM58">
        <f t="shared" si="22"/>
        <v>2.0889077848380002</v>
      </c>
      <c r="AN58">
        <f t="shared" si="38"/>
        <v>3728.636329534851</v>
      </c>
      <c r="AO58">
        <f t="shared" si="39"/>
        <v>-6831.9739981111361</v>
      </c>
      <c r="AQ58">
        <f t="shared" si="23"/>
        <v>17.331022530329289</v>
      </c>
      <c r="AR58">
        <f t="shared" si="24"/>
        <v>-415.94454072790296</v>
      </c>
      <c r="AT58">
        <f t="shared" si="52"/>
        <v>-1649496.1235508467</v>
      </c>
      <c r="AU58">
        <f t="shared" si="53"/>
        <v>-4920761.2522641988</v>
      </c>
      <c r="AV58">
        <f t="shared" si="42"/>
        <v>-1.8942363440170291</v>
      </c>
      <c r="AW58">
        <f t="shared" si="25"/>
        <v>-2757842.3722594888</v>
      </c>
      <c r="AX58">
        <f t="shared" si="26"/>
        <v>-1709306.2646644299</v>
      </c>
      <c r="AY58">
        <f t="shared" si="50"/>
        <v>-2.5867425686305747</v>
      </c>
      <c r="BA58">
        <f t="shared" si="27"/>
        <v>1.599540635803036</v>
      </c>
      <c r="BB58">
        <f t="shared" si="43"/>
        <v>4.0799055533710042</v>
      </c>
      <c r="BC58">
        <f t="shared" si="44"/>
        <v>0.69250622461354561</v>
      </c>
      <c r="BD58">
        <f t="shared" si="28"/>
        <v>-140.32231599776685</v>
      </c>
      <c r="BF58">
        <f t="shared" si="29"/>
        <v>11.527219231201313</v>
      </c>
      <c r="BG58">
        <f t="shared" si="30"/>
        <v>-130.1815633562741</v>
      </c>
      <c r="BH58">
        <f t="shared" si="45"/>
        <v>49.818436643725903</v>
      </c>
      <c r="BI58">
        <f t="shared" si="46"/>
        <v>49.818436643725903</v>
      </c>
      <c r="BJ58">
        <f t="shared" si="31"/>
        <v>0</v>
      </c>
      <c r="BK58">
        <f t="shared" si="47"/>
        <v>0</v>
      </c>
      <c r="BM58">
        <f t="shared" si="48"/>
        <v>7.4473136778303086</v>
      </c>
      <c r="BN58">
        <f t="shared" si="32"/>
        <v>-169.85924735850728</v>
      </c>
      <c r="BQ58" s="56">
        <f t="shared" si="49"/>
        <v>20.981866353656141</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1.0000562089014668</v>
      </c>
      <c r="D59">
        <f t="shared" si="1"/>
        <v>1.060247789207094E-2</v>
      </c>
      <c r="F59">
        <f t="shared" si="2"/>
        <v>0.14318095853002613</v>
      </c>
      <c r="G59">
        <f t="shared" si="3"/>
        <v>0.15826527920370861</v>
      </c>
      <c r="H59">
        <f t="shared" si="4"/>
        <v>-2.9833273707962915</v>
      </c>
      <c r="J59">
        <f t="shared" si="5"/>
        <v>15</v>
      </c>
      <c r="M59">
        <f t="shared" si="6"/>
        <v>0.21134009663546977</v>
      </c>
      <c r="N59">
        <f t="shared" si="7"/>
        <v>-1.5707963250000001</v>
      </c>
      <c r="O59">
        <f t="shared" si="8"/>
        <v>3.2669862643422913</v>
      </c>
      <c r="P59">
        <f t="shared" si="9"/>
        <v>1.2597105247967653</v>
      </c>
      <c r="Q59">
        <f t="shared" si="10"/>
        <v>2.3947315703902934</v>
      </c>
      <c r="R59">
        <f t="shared" si="11"/>
        <v>1.1400122899791079</v>
      </c>
      <c r="S59">
        <f t="shared" si="12"/>
        <v>0.99847056588565331</v>
      </c>
      <c r="T59">
        <f t="shared" si="13"/>
        <v>-5.5314087444001903E-2</v>
      </c>
      <c r="U59">
        <f t="shared" si="14"/>
        <v>0.99904763445814437</v>
      </c>
      <c r="V59">
        <f t="shared" si="15"/>
        <v>-4.3646689380656432E-2</v>
      </c>
      <c r="X59">
        <f t="shared" si="34"/>
        <v>10.986168950142615</v>
      </c>
      <c r="Y59">
        <f t="shared" si="16"/>
        <v>-128.50063562236213</v>
      </c>
      <c r="Z59">
        <f t="shared" si="35"/>
        <v>51.499364377637875</v>
      </c>
      <c r="AC59">
        <v>1</v>
      </c>
      <c r="AD59">
        <f t="shared" si="17"/>
        <v>3.1101767235</v>
      </c>
      <c r="AE59">
        <f t="shared" si="18"/>
        <v>-1.1480817293329704E-5</v>
      </c>
      <c r="AF59">
        <f t="shared" si="19"/>
        <v>2.6287276498874996E-4</v>
      </c>
      <c r="AG59">
        <f t="shared" si="36"/>
        <v>11643.139280913332</v>
      </c>
      <c r="AH59">
        <f t="shared" si="37"/>
        <v>-4312.6291719626161</v>
      </c>
      <c r="AJ59">
        <f t="shared" si="20"/>
        <v>18000</v>
      </c>
      <c r="AK59">
        <f t="shared" si="21"/>
        <v>996.6702682125001</v>
      </c>
      <c r="AL59">
        <v>1</v>
      </c>
      <c r="AM59">
        <f t="shared" si="22"/>
        <v>2.1759456092062504</v>
      </c>
      <c r="AN59">
        <f t="shared" si="38"/>
        <v>3516.9341201364391</v>
      </c>
      <c r="AO59">
        <f t="shared" si="39"/>
        <v>-6655.9870883660324</v>
      </c>
      <c r="AQ59">
        <f t="shared" si="23"/>
        <v>15.974440894568691</v>
      </c>
      <c r="AR59">
        <f t="shared" si="24"/>
        <v>-399.36102236421726</v>
      </c>
      <c r="AT59">
        <f t="shared" si="52"/>
        <v>-1536303.354922557</v>
      </c>
      <c r="AU59">
        <f t="shared" si="53"/>
        <v>-4718707.8465622356</v>
      </c>
      <c r="AV59">
        <f t="shared" si="42"/>
        <v>-1.8855501310503944</v>
      </c>
      <c r="AW59">
        <f t="shared" si="25"/>
        <v>-2583144.6785568963</v>
      </c>
      <c r="AX59">
        <f t="shared" si="26"/>
        <v>-1549491.1398785899</v>
      </c>
      <c r="AY59">
        <f t="shared" si="50"/>
        <v>-2.6012857879184734</v>
      </c>
      <c r="BA59">
        <f t="shared" si="27"/>
        <v>1.6474487207581596</v>
      </c>
      <c r="BB59">
        <f t="shared" si="43"/>
        <v>4.3362381085578354</v>
      </c>
      <c r="BC59">
        <f t="shared" si="44"/>
        <v>0.71573565686807905</v>
      </c>
      <c r="BD59">
        <f t="shared" si="28"/>
        <v>-138.99136756757622</v>
      </c>
      <c r="BF59">
        <f t="shared" si="29"/>
        <v>10.976256810093981</v>
      </c>
      <c r="BG59">
        <f t="shared" si="30"/>
        <v>-129.31595777909192</v>
      </c>
      <c r="BH59">
        <f t="shared" si="45"/>
        <v>50.684042220908083</v>
      </c>
      <c r="BI59">
        <f t="shared" si="46"/>
        <v>50.684042220908083</v>
      </c>
      <c r="BJ59">
        <f t="shared" si="31"/>
        <v>0</v>
      </c>
      <c r="BK59">
        <f t="shared" si="47"/>
        <v>0</v>
      </c>
      <c r="BM59">
        <f t="shared" si="48"/>
        <v>6.6400187015361443</v>
      </c>
      <c r="BN59">
        <f t="shared" si="32"/>
        <v>-170.3245902115157</v>
      </c>
      <c r="BQ59" s="56">
        <f t="shared" si="49"/>
        <v>21.238198908842971</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1.0000607954084111</v>
      </c>
      <c r="D60">
        <f t="shared" si="1"/>
        <v>1.1026543293603693E-2</v>
      </c>
      <c r="F60">
        <f t="shared" si="2"/>
        <v>0.13106916012141628</v>
      </c>
      <c r="G60">
        <f t="shared" si="3"/>
        <v>0.15061314742455278</v>
      </c>
      <c r="H60">
        <f t="shared" si="4"/>
        <v>-2.9909795025754473</v>
      </c>
      <c r="J60">
        <f t="shared" si="5"/>
        <v>15</v>
      </c>
      <c r="M60">
        <f t="shared" si="6"/>
        <v>0.20321163138025936</v>
      </c>
      <c r="N60">
        <f t="shared" si="7"/>
        <v>-1.5707963250000001</v>
      </c>
      <c r="O60">
        <f t="shared" si="8"/>
        <v>3.3856361751250734</v>
      </c>
      <c r="P60">
        <f t="shared" si="9"/>
        <v>1.2709582998049056</v>
      </c>
      <c r="Q60">
        <f t="shared" si="10"/>
        <v>2.4740844813046774</v>
      </c>
      <c r="R60">
        <f t="shared" si="11"/>
        <v>1.1547033212784044</v>
      </c>
      <c r="S60">
        <f t="shared" si="12"/>
        <v>0.99834607351721227</v>
      </c>
      <c r="T60">
        <f t="shared" si="13"/>
        <v>-5.7521867078675119E-2</v>
      </c>
      <c r="U60">
        <f t="shared" si="14"/>
        <v>0.9989700414520587</v>
      </c>
      <c r="V60">
        <f t="shared" si="15"/>
        <v>-4.5390205968959735E-2</v>
      </c>
      <c r="X60">
        <f t="shared" si="34"/>
        <v>10.469102604736245</v>
      </c>
      <c r="Y60">
        <f t="shared" si="16"/>
        <v>-127.65498178903314</v>
      </c>
      <c r="Z60">
        <f t="shared" si="35"/>
        <v>52.345018210966856</v>
      </c>
      <c r="AC60">
        <v>1</v>
      </c>
      <c r="AD60">
        <f t="shared" si="17"/>
        <v>3.2345837924400005</v>
      </c>
      <c r="AE60">
        <f t="shared" si="18"/>
        <v>-1.2417651984465407E-5</v>
      </c>
      <c r="AF60">
        <f t="shared" si="19"/>
        <v>2.7338767558829997E-4</v>
      </c>
      <c r="AG60">
        <f t="shared" si="36"/>
        <v>11641.330776368135</v>
      </c>
      <c r="AH60">
        <f t="shared" si="37"/>
        <v>-4186.5749498547229</v>
      </c>
      <c r="AJ60">
        <f t="shared" si="20"/>
        <v>18000</v>
      </c>
      <c r="AK60">
        <f t="shared" si="21"/>
        <v>1036.5370789410001</v>
      </c>
      <c r="AL60">
        <v>1</v>
      </c>
      <c r="AM60">
        <f t="shared" si="22"/>
        <v>2.2629834335745</v>
      </c>
      <c r="AN60">
        <f t="shared" si="38"/>
        <v>3323.8610891041994</v>
      </c>
      <c r="AO60">
        <f t="shared" si="39"/>
        <v>-6485.305501204698</v>
      </c>
      <c r="AQ60">
        <f t="shared" si="23"/>
        <v>14.771048744460856</v>
      </c>
      <c r="AR60">
        <f t="shared" si="24"/>
        <v>-384.04726735598229</v>
      </c>
      <c r="AT60">
        <f t="shared" si="52"/>
        <v>-1435888.0047245887</v>
      </c>
      <c r="AU60">
        <f t="shared" si="53"/>
        <v>-4532661.3757079206</v>
      </c>
      <c r="AV60">
        <f t="shared" si="42"/>
        <v>-1.8775819697326592</v>
      </c>
      <c r="AW60">
        <f t="shared" si="25"/>
        <v>-2423154.8968954855</v>
      </c>
      <c r="AX60">
        <f t="shared" si="26"/>
        <v>-1409686.1815303923</v>
      </c>
      <c r="AY60">
        <f t="shared" si="50"/>
        <v>-2.6146954884942861</v>
      </c>
      <c r="BA60">
        <f t="shared" si="27"/>
        <v>1.6960503721030571</v>
      </c>
      <c r="BB60">
        <f t="shared" si="43"/>
        <v>4.5887749301301355</v>
      </c>
      <c r="BC60">
        <f t="shared" si="44"/>
        <v>0.7371135187616269</v>
      </c>
      <c r="BD60">
        <f t="shared" si="28"/>
        <v>-137.76650630466276</v>
      </c>
      <c r="BF60">
        <f t="shared" si="29"/>
        <v>10.461138487817257</v>
      </c>
      <c r="BG60">
        <f t="shared" si="30"/>
        <v>-128.50523421412987</v>
      </c>
      <c r="BH60">
        <f t="shared" si="45"/>
        <v>51.494765785870129</v>
      </c>
      <c r="BI60">
        <f t="shared" si="46"/>
        <v>51.494765785870129</v>
      </c>
      <c r="BJ60">
        <f t="shared" si="31"/>
        <v>0</v>
      </c>
      <c r="BK60">
        <f t="shared" si="47"/>
        <v>0</v>
      </c>
      <c r="BM60">
        <f t="shared" si="48"/>
        <v>5.8723635576871214</v>
      </c>
      <c r="BN60">
        <f t="shared" si="32"/>
        <v>-170.73872790946714</v>
      </c>
      <c r="BQ60" s="56">
        <f t="shared" si="49"/>
        <v>21.49073573041527</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1.0000655617560847</v>
      </c>
      <c r="D61">
        <f t="shared" si="1"/>
        <v>1.1450604729174177E-2</v>
      </c>
      <c r="F61">
        <f t="shared" si="2"/>
        <v>0.1204759614150247</v>
      </c>
      <c r="G61">
        <f t="shared" si="3"/>
        <v>0.1437163039645154</v>
      </c>
      <c r="H61">
        <f t="shared" si="4"/>
        <v>-2.9978763460354849</v>
      </c>
      <c r="J61">
        <f t="shared" si="5"/>
        <v>15</v>
      </c>
      <c r="M61">
        <f t="shared" si="6"/>
        <v>0.19568527466247196</v>
      </c>
      <c r="N61">
        <f t="shared" si="7"/>
        <v>-1.5707963250000001</v>
      </c>
      <c r="O61">
        <f t="shared" si="8"/>
        <v>3.5046853791509385</v>
      </c>
      <c r="P61">
        <f t="shared" si="9"/>
        <v>1.2814431853053085</v>
      </c>
      <c r="Q61">
        <f t="shared" si="10"/>
        <v>2.5539381184325567</v>
      </c>
      <c r="R61">
        <f t="shared" si="11"/>
        <v>1.168478488080479</v>
      </c>
      <c r="S61">
        <f t="shared" si="12"/>
        <v>0.9982167484236727</v>
      </c>
      <c r="T61">
        <f t="shared" si="13"/>
        <v>-5.9729085481046891E-2</v>
      </c>
      <c r="U61">
        <f t="shared" si="14"/>
        <v>0.99888942473654507</v>
      </c>
      <c r="V61">
        <f t="shared" si="15"/>
        <v>-4.713344645275714E-2</v>
      </c>
      <c r="X61">
        <f t="shared" si="34"/>
        <v>9.9835990535932826</v>
      </c>
      <c r="Y61">
        <f t="shared" si="16"/>
        <v>-126.8621908934562</v>
      </c>
      <c r="Z61">
        <f t="shared" si="35"/>
        <v>53.137809106543799</v>
      </c>
      <c r="AC61">
        <v>1</v>
      </c>
      <c r="AD61">
        <f t="shared" si="17"/>
        <v>3.3589908613800001</v>
      </c>
      <c r="AE61">
        <f t="shared" si="18"/>
        <v>-1.3391225290939764E-5</v>
      </c>
      <c r="AF61">
        <f t="shared" si="19"/>
        <v>2.8390258618784999E-4</v>
      </c>
      <c r="AG61">
        <f t="shared" si="36"/>
        <v>11639.451945282854</v>
      </c>
      <c r="AH61">
        <f t="shared" si="37"/>
        <v>-4071.3490453994909</v>
      </c>
      <c r="AJ61">
        <f t="shared" si="20"/>
        <v>18000</v>
      </c>
      <c r="AK61">
        <f t="shared" si="21"/>
        <v>1076.4038896695001</v>
      </c>
      <c r="AL61">
        <v>1</v>
      </c>
      <c r="AM61">
        <f t="shared" si="22"/>
        <v>2.3500212579427502</v>
      </c>
      <c r="AN61">
        <f t="shared" si="38"/>
        <v>3147.452288560924</v>
      </c>
      <c r="AO61">
        <f t="shared" si="39"/>
        <v>-6320.1758968092308</v>
      </c>
      <c r="AQ61">
        <f t="shared" si="23"/>
        <v>13.698630136986301</v>
      </c>
      <c r="AR61">
        <f t="shared" si="24"/>
        <v>-369.86301369863014</v>
      </c>
      <c r="AT61">
        <f t="shared" si="52"/>
        <v>-1346396.8805548411</v>
      </c>
      <c r="AU61">
        <f t="shared" si="53"/>
        <v>-4360774.6790141994</v>
      </c>
      <c r="AV61">
        <f t="shared" si="42"/>
        <v>-1.8702627988633116</v>
      </c>
      <c r="AW61">
        <f t="shared" si="25"/>
        <v>-2276440.8650474772</v>
      </c>
      <c r="AX61">
        <f t="shared" si="26"/>
        <v>-1286888.8249134081</v>
      </c>
      <c r="AY61">
        <f t="shared" si="50"/>
        <v>-2.6270731413035397</v>
      </c>
      <c r="BA61">
        <f t="shared" si="27"/>
        <v>1.7452702373388969</v>
      </c>
      <c r="BB61">
        <f t="shared" si="43"/>
        <v>4.8372536516737972</v>
      </c>
      <c r="BC61">
        <f t="shared" si="44"/>
        <v>0.75681034244022816</v>
      </c>
      <c r="BD61">
        <f t="shared" si="28"/>
        <v>-136.63796143677601</v>
      </c>
      <c r="BF61">
        <f t="shared" si="29"/>
        <v>9.977656290654414</v>
      </c>
      <c r="BG61">
        <f t="shared" si="30"/>
        <v>-127.747552438377</v>
      </c>
      <c r="BH61">
        <f t="shared" si="45"/>
        <v>52.252447561623001</v>
      </c>
      <c r="BI61">
        <f t="shared" si="46"/>
        <v>52.252447561623001</v>
      </c>
      <c r="BJ61">
        <f t="shared" si="31"/>
        <v>0</v>
      </c>
      <c r="BK61">
        <f t="shared" si="47"/>
        <v>0</v>
      </c>
      <c r="BM61">
        <f t="shared" si="48"/>
        <v>5.1404026389806177</v>
      </c>
      <c r="BN61">
        <f t="shared" si="32"/>
        <v>-171.10959100160102</v>
      </c>
      <c r="BQ61" s="56">
        <f t="shared" si="49"/>
        <v>21.739214451958937</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1.0000705079419161</v>
      </c>
      <c r="D62">
        <f t="shared" si="1"/>
        <v>1.1874662046323892E-2</v>
      </c>
      <c r="F62">
        <f t="shared" si="2"/>
        <v>0.11115182278746466</v>
      </c>
      <c r="G62">
        <f t="shared" si="3"/>
        <v>0.13746403186064585</v>
      </c>
      <c r="H62">
        <f t="shared" si="4"/>
        <v>-3.0041286181393545</v>
      </c>
      <c r="J62">
        <f t="shared" si="5"/>
        <v>15</v>
      </c>
      <c r="M62">
        <f t="shared" si="6"/>
        <v>0.18869651485309799</v>
      </c>
      <c r="N62">
        <f t="shared" si="7"/>
        <v>-1.5707963250000001</v>
      </c>
      <c r="O62">
        <f t="shared" si="8"/>
        <v>3.6240945270450196</v>
      </c>
      <c r="P62">
        <f t="shared" si="9"/>
        <v>1.2912381629473078</v>
      </c>
      <c r="Q62">
        <f t="shared" si="10"/>
        <v>2.6342469456515527</v>
      </c>
      <c r="R62">
        <f t="shared" si="11"/>
        <v>1.1814160751883476</v>
      </c>
      <c r="S62">
        <f t="shared" si="12"/>
        <v>0.99808259626237017</v>
      </c>
      <c r="T62">
        <f t="shared" si="13"/>
        <v>-6.1935721367190125E-2</v>
      </c>
      <c r="U62">
        <f t="shared" si="14"/>
        <v>0.99880578651330221</v>
      </c>
      <c r="V62">
        <f t="shared" si="15"/>
        <v>-4.8876400305187237E-2</v>
      </c>
      <c r="X62">
        <f t="shared" si="34"/>
        <v>9.5261176367187783</v>
      </c>
      <c r="Y62">
        <f t="shared" si="16"/>
        <v>-126.11993780713595</v>
      </c>
      <c r="Z62">
        <f t="shared" si="35"/>
        <v>53.880062192864045</v>
      </c>
      <c r="AC62">
        <v>1</v>
      </c>
      <c r="AD62">
        <f t="shared" si="17"/>
        <v>3.4833979303200002</v>
      </c>
      <c r="AE62">
        <f t="shared" si="18"/>
        <v>-1.4401537212752779E-5</v>
      </c>
      <c r="AF62">
        <f t="shared" si="19"/>
        <v>2.9441749678740001E-4</v>
      </c>
      <c r="AG62">
        <f t="shared" si="36"/>
        <v>11637.502856024681</v>
      </c>
      <c r="AH62">
        <f t="shared" si="37"/>
        <v>-3965.7898840423986</v>
      </c>
      <c r="AJ62">
        <f t="shared" si="20"/>
        <v>18000</v>
      </c>
      <c r="AK62">
        <f t="shared" si="21"/>
        <v>1116.2707003980001</v>
      </c>
      <c r="AL62">
        <v>1</v>
      </c>
      <c r="AM62">
        <f t="shared" si="22"/>
        <v>2.4370590823110003</v>
      </c>
      <c r="AN62">
        <f t="shared" si="38"/>
        <v>2985.9706502133567</v>
      </c>
      <c r="AO62">
        <f t="shared" si="39"/>
        <v>-6160.7161922185442</v>
      </c>
      <c r="AQ62">
        <f t="shared" si="23"/>
        <v>12.738853503184714</v>
      </c>
      <c r="AR62">
        <f t="shared" si="24"/>
        <v>-356.68789808917199</v>
      </c>
      <c r="AT62">
        <f t="shared" si="52"/>
        <v>-1266300.8139765922</v>
      </c>
      <c r="AU62">
        <f t="shared" si="53"/>
        <v>-4201476.0490794079</v>
      </c>
      <c r="AV62">
        <f t="shared" si="42"/>
        <v>-1.8635317782683487</v>
      </c>
      <c r="AW62">
        <f t="shared" si="25"/>
        <v>-2141710.7816929305</v>
      </c>
      <c r="AX62">
        <f t="shared" si="26"/>
        <v>-1178611.6637199752</v>
      </c>
      <c r="AY62">
        <f t="shared" si="50"/>
        <v>-2.6385090317406341</v>
      </c>
      <c r="BA62">
        <f t="shared" si="27"/>
        <v>1.7950435598614976</v>
      </c>
      <c r="BB62">
        <f t="shared" si="43"/>
        <v>5.0814998390994859</v>
      </c>
      <c r="BC62">
        <f t="shared" si="44"/>
        <v>0.77497725347228541</v>
      </c>
      <c r="BD62">
        <f t="shared" si="28"/>
        <v>-135.59707410666007</v>
      </c>
      <c r="BF62">
        <f t="shared" si="29"/>
        <v>9.5222692052797893</v>
      </c>
      <c r="BG62">
        <f t="shared" si="30"/>
        <v>-127.04059721801748</v>
      </c>
      <c r="BH62">
        <f t="shared" si="45"/>
        <v>52.959402781982519</v>
      </c>
      <c r="BI62">
        <f t="shared" si="46"/>
        <v>52.959402781982519</v>
      </c>
      <c r="BJ62">
        <f t="shared" si="31"/>
        <v>0</v>
      </c>
      <c r="BK62">
        <f t="shared" si="47"/>
        <v>0</v>
      </c>
      <c r="BM62">
        <f t="shared" si="48"/>
        <v>4.4407693661803034</v>
      </c>
      <c r="BN62">
        <f t="shared" si="32"/>
        <v>-171.44352311135736</v>
      </c>
      <c r="BQ62" s="56">
        <f t="shared" si="49"/>
        <v>21.983460639384624</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1.0000756339632373</v>
      </c>
      <c r="D63">
        <f t="shared" si="1"/>
        <v>1.2298715092603231E-2</v>
      </c>
      <c r="F63">
        <f t="shared" si="2"/>
        <v>0.10289736041956589</v>
      </c>
      <c r="G63">
        <f t="shared" si="3"/>
        <v>0.13176665674348351</v>
      </c>
      <c r="H63">
        <f t="shared" si="4"/>
        <v>-3.0098259932565168</v>
      </c>
      <c r="J63">
        <f t="shared" si="5"/>
        <v>15</v>
      </c>
      <c r="M63">
        <f t="shared" si="6"/>
        <v>0.18218973847885322</v>
      </c>
      <c r="N63">
        <f t="shared" si="7"/>
        <v>-1.5707963250000001</v>
      </c>
      <c r="O63">
        <f t="shared" si="8"/>
        <v>3.7438291778185411</v>
      </c>
      <c r="P63">
        <f t="shared" si="9"/>
        <v>1.3004074507036893</v>
      </c>
      <c r="Q63">
        <f t="shared" si="10"/>
        <v>2.7149705696945889</v>
      </c>
      <c r="R63">
        <f t="shared" si="11"/>
        <v>1.193586258959823</v>
      </c>
      <c r="S63">
        <f t="shared" si="12"/>
        <v>0.99794362289766547</v>
      </c>
      <c r="T63">
        <f t="shared" si="13"/>
        <v>-6.4141753487101341E-2</v>
      </c>
      <c r="U63">
        <f t="shared" si="14"/>
        <v>0.99871912906554594</v>
      </c>
      <c r="V63">
        <f t="shared" si="15"/>
        <v>-5.0619057009816025E-2</v>
      </c>
      <c r="X63">
        <f t="shared" si="34"/>
        <v>9.0936555640169701</v>
      </c>
      <c r="Y63">
        <f t="shared" si="16"/>
        <v>-125.42565845368824</v>
      </c>
      <c r="Z63">
        <f t="shared" si="35"/>
        <v>54.574341546311757</v>
      </c>
      <c r="AC63">
        <v>1</v>
      </c>
      <c r="AD63">
        <f t="shared" si="17"/>
        <v>3.6078049992600003</v>
      </c>
      <c r="AE63">
        <f t="shared" si="18"/>
        <v>-1.5448587749904453E-5</v>
      </c>
      <c r="AF63">
        <f t="shared" si="19"/>
        <v>3.0493240738694997E-4</v>
      </c>
      <c r="AG63">
        <f t="shared" si="36"/>
        <v>11635.483579482354</v>
      </c>
      <c r="AH63">
        <f t="shared" si="37"/>
        <v>-3868.8960586374678</v>
      </c>
      <c r="AJ63">
        <f t="shared" si="20"/>
        <v>18000</v>
      </c>
      <c r="AK63">
        <f t="shared" si="21"/>
        <v>1156.1375111265002</v>
      </c>
      <c r="AL63">
        <v>1</v>
      </c>
      <c r="AM63">
        <f t="shared" si="22"/>
        <v>2.52409690667925</v>
      </c>
      <c r="AN63">
        <f t="shared" si="38"/>
        <v>2837.8806270339528</v>
      </c>
      <c r="AO63">
        <f t="shared" si="39"/>
        <v>-6006.9482010948695</v>
      </c>
      <c r="AQ63">
        <f t="shared" si="23"/>
        <v>11.876484560570072</v>
      </c>
      <c r="AR63">
        <f t="shared" si="24"/>
        <v>-344.41805225653206</v>
      </c>
      <c r="AT63">
        <f t="shared" si="52"/>
        <v>-1194329.0038124016</v>
      </c>
      <c r="AU63">
        <f t="shared" si="53"/>
        <v>-4053419.4758150326</v>
      </c>
      <c r="AV63">
        <f t="shared" si="42"/>
        <v>-1.8573351588964118</v>
      </c>
      <c r="AW63">
        <f t="shared" si="25"/>
        <v>-2017803.616335975</v>
      </c>
      <c r="AX63">
        <f t="shared" si="26"/>
        <v>-1082784.2297185832</v>
      </c>
      <c r="AY63">
        <f t="shared" si="50"/>
        <v>-2.6490836701563643</v>
      </c>
      <c r="BA63">
        <f t="shared" si="27"/>
        <v>1.8453143727299293</v>
      </c>
      <c r="BB63">
        <f t="shared" si="43"/>
        <v>5.3214072875316116</v>
      </c>
      <c r="BC63">
        <f t="shared" si="44"/>
        <v>0.79174851125995249</v>
      </c>
      <c r="BD63">
        <f t="shared" si="28"/>
        <v>-134.63615181720283</v>
      </c>
      <c r="BF63">
        <f t="shared" si="29"/>
        <v>9.0919740748851225</v>
      </c>
      <c r="BG63">
        <f t="shared" si="30"/>
        <v>-126.38181402758023</v>
      </c>
      <c r="BH63">
        <f t="shared" si="45"/>
        <v>53.618185972419766</v>
      </c>
      <c r="BI63">
        <f t="shared" si="46"/>
        <v>53.618185972419766</v>
      </c>
      <c r="BJ63">
        <f t="shared" si="31"/>
        <v>0</v>
      </c>
      <c r="BK63">
        <f t="shared" si="47"/>
        <v>0</v>
      </c>
      <c r="BM63">
        <f t="shared" si="48"/>
        <v>3.7705667873535105</v>
      </c>
      <c r="BN63">
        <f t="shared" si="32"/>
        <v>-171.74566221037742</v>
      </c>
      <c r="BQ63" s="56">
        <f t="shared" si="49"/>
        <v>22.223368087816748</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1.0000809398172823</v>
      </c>
      <c r="D64">
        <f t="shared" si="1"/>
        <v>1.27227637155718E-2</v>
      </c>
      <c r="F64">
        <f t="shared" si="2"/>
        <v>9.5551549962884619E-2</v>
      </c>
      <c r="G64">
        <f t="shared" si="3"/>
        <v>0.12655072910710935</v>
      </c>
      <c r="H64">
        <f t="shared" si="4"/>
        <v>-3.0150419208928909</v>
      </c>
      <c r="J64">
        <f t="shared" si="5"/>
        <v>15</v>
      </c>
      <c r="M64">
        <f t="shared" si="6"/>
        <v>0.1761167471962248</v>
      </c>
      <c r="N64">
        <f t="shared" si="7"/>
        <v>-1.5707963250000001</v>
      </c>
      <c r="O64">
        <f t="shared" si="8"/>
        <v>3.863859071190062</v>
      </c>
      <c r="P64">
        <f t="shared" si="9"/>
        <v>1.3090077409742333</v>
      </c>
      <c r="Q64">
        <f t="shared" si="10"/>
        <v>2.7960730647968597</v>
      </c>
      <c r="R64">
        <f t="shared" si="11"/>
        <v>1.2050520467718013</v>
      </c>
      <c r="S64">
        <f t="shared" si="12"/>
        <v>0.99779983440023712</v>
      </c>
      <c r="T64">
        <f t="shared" si="13"/>
        <v>-6.634716062590984E-2</v>
      </c>
      <c r="U64">
        <f t="shared" si="14"/>
        <v>0.99862945475783615</v>
      </c>
      <c r="V64">
        <f t="shared" si="15"/>
        <v>-5.2361406061014061E-2</v>
      </c>
      <c r="X64">
        <f t="shared" si="34"/>
        <v>8.6836478770791299</v>
      </c>
      <c r="Y64">
        <f t="shared" si="16"/>
        <v>-124.77670107907765</v>
      </c>
      <c r="Z64">
        <f t="shared" si="35"/>
        <v>55.223298920922346</v>
      </c>
      <c r="AC64">
        <v>1</v>
      </c>
      <c r="AD64">
        <f t="shared" si="17"/>
        <v>3.7322120682</v>
      </c>
      <c r="AE64">
        <f t="shared" si="18"/>
        <v>-1.6532376902394769E-5</v>
      </c>
      <c r="AF64">
        <f t="shared" si="19"/>
        <v>3.1544731798649998E-4</v>
      </c>
      <c r="AG64">
        <f t="shared" si="36"/>
        <v>11633.394189059702</v>
      </c>
      <c r="AH64">
        <f t="shared" si="37"/>
        <v>-3779.7996350017829</v>
      </c>
      <c r="AJ64">
        <f t="shared" si="20"/>
        <v>18000</v>
      </c>
      <c r="AK64">
        <f t="shared" si="21"/>
        <v>1196.0043218549999</v>
      </c>
      <c r="AL64">
        <v>1</v>
      </c>
      <c r="AM64">
        <f t="shared" si="22"/>
        <v>2.6111347310475002</v>
      </c>
      <c r="AN64">
        <f t="shared" si="38"/>
        <v>2701.8242520451413</v>
      </c>
      <c r="AO64">
        <f t="shared" si="39"/>
        <v>-5858.8228198465049</v>
      </c>
      <c r="AQ64">
        <f t="shared" si="23"/>
        <v>11.098779134295228</v>
      </c>
      <c r="AR64">
        <f t="shared" si="24"/>
        <v>-332.96337402885683</v>
      </c>
      <c r="AT64">
        <f t="shared" si="52"/>
        <v>-1129418.3669366681</v>
      </c>
      <c r="AU64">
        <f t="shared" si="53"/>
        <v>-3915445.3419177895</v>
      </c>
      <c r="AV64">
        <f t="shared" si="42"/>
        <v>-1.8516253227983266</v>
      </c>
      <c r="AW64">
        <f t="shared" si="25"/>
        <v>-1903678.2793139985</v>
      </c>
      <c r="AX64">
        <f t="shared" si="26"/>
        <v>-997675.17910601827</v>
      </c>
      <c r="AY64">
        <f t="shared" si="50"/>
        <v>-2.6588690084759743</v>
      </c>
      <c r="BA64">
        <f t="shared" si="27"/>
        <v>1.8960340504270641</v>
      </c>
      <c r="BB64">
        <f t="shared" si="43"/>
        <v>5.556922649279274</v>
      </c>
      <c r="BC64">
        <f t="shared" si="44"/>
        <v>0.8072436856776477</v>
      </c>
      <c r="BD64">
        <f t="shared" si="28"/>
        <v>-133.74834371923535</v>
      </c>
      <c r="BF64">
        <f t="shared" si="29"/>
        <v>8.6842055609686248</v>
      </c>
      <c r="BG64">
        <f t="shared" si="30"/>
        <v>-125.76856037333192</v>
      </c>
      <c r="BH64">
        <f t="shared" si="45"/>
        <v>54.231439626668077</v>
      </c>
      <c r="BI64">
        <f t="shared" si="46"/>
        <v>54.231439626668077</v>
      </c>
      <c r="BJ64">
        <f t="shared" si="31"/>
        <v>0</v>
      </c>
      <c r="BK64">
        <f t="shared" si="47"/>
        <v>0</v>
      </c>
      <c r="BM64">
        <f t="shared" si="48"/>
        <v>3.1272829116893504</v>
      </c>
      <c r="BN64">
        <f t="shared" si="32"/>
        <v>-172.0202166540966</v>
      </c>
      <c r="BQ64" s="56">
        <f t="shared" si="49"/>
        <v>22.458883449564411</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1.0000864255011896</v>
      </c>
      <c r="D65">
        <f t="shared" si="1"/>
        <v>1.3146807762798748E-2</v>
      </c>
      <c r="F65">
        <f t="shared" si="2"/>
        <v>8.8983078612094327E-2</v>
      </c>
      <c r="G65">
        <f t="shared" si="3"/>
        <v>0.12175547743064002</v>
      </c>
      <c r="H65">
        <f t="shared" si="4"/>
        <v>-3.01983717256936</v>
      </c>
      <c r="J65">
        <f t="shared" si="5"/>
        <v>15</v>
      </c>
      <c r="M65">
        <f t="shared" si="6"/>
        <v>0.17043556180279817</v>
      </c>
      <c r="N65">
        <f t="shared" si="7"/>
        <v>-1.5707963250000001</v>
      </c>
      <c r="O65">
        <f t="shared" si="8"/>
        <v>3.9841575231100594</v>
      </c>
      <c r="P65">
        <f t="shared" si="9"/>
        <v>1.3170892415232247</v>
      </c>
      <c r="Q65">
        <f t="shared" si="10"/>
        <v>2.8775223958813529</v>
      </c>
      <c r="R65">
        <f t="shared" si="11"/>
        <v>1.2158701038703685</v>
      </c>
      <c r="S65">
        <f t="shared" si="12"/>
        <v>0.99765123704634662</v>
      </c>
      <c r="T65">
        <f t="shared" si="13"/>
        <v>-6.8551921605081695E-2</v>
      </c>
      <c r="U65">
        <f t="shared" si="14"/>
        <v>0.99853676603589925</v>
      </c>
      <c r="V65">
        <f t="shared" si="15"/>
        <v>-5.4103436964332598E-2</v>
      </c>
      <c r="X65">
        <f t="shared" si="34"/>
        <v>8.2938890863101893</v>
      </c>
      <c r="Y65">
        <f t="shared" si="16"/>
        <v>-124.17042245652978</v>
      </c>
      <c r="Z65">
        <f t="shared" si="35"/>
        <v>55.829577543470222</v>
      </c>
      <c r="AC65">
        <v>1</v>
      </c>
      <c r="AD65">
        <f t="shared" si="17"/>
        <v>3.8566191371400005</v>
      </c>
      <c r="AE65">
        <f t="shared" si="18"/>
        <v>-1.7652904670223753E-5</v>
      </c>
      <c r="AF65">
        <f t="shared" si="19"/>
        <v>3.2596222858605E-4</v>
      </c>
      <c r="AG65">
        <f t="shared" si="36"/>
        <v>11631.234760669025</v>
      </c>
      <c r="AH65">
        <f t="shared" si="37"/>
        <v>-3697.7446241409907</v>
      </c>
      <c r="AJ65">
        <f t="shared" si="20"/>
        <v>18000</v>
      </c>
      <c r="AK65">
        <f t="shared" si="21"/>
        <v>1235.8711325835</v>
      </c>
      <c r="AL65">
        <v>1</v>
      </c>
      <c r="AM65">
        <f t="shared" si="22"/>
        <v>2.6981725554157503</v>
      </c>
      <c r="AN65">
        <f t="shared" si="38"/>
        <v>2576.5996827755271</v>
      </c>
      <c r="AO65">
        <f t="shared" si="39"/>
        <v>-5716.2394177743554</v>
      </c>
      <c r="AQ65">
        <f t="shared" si="23"/>
        <v>10.395010395010395</v>
      </c>
      <c r="AR65">
        <f t="shared" si="24"/>
        <v>-322.24532224532226</v>
      </c>
      <c r="AT65">
        <f t="shared" si="52"/>
        <v>-1070674.1017432609</v>
      </c>
      <c r="AU65">
        <f t="shared" si="53"/>
        <v>-3786549.0873688231</v>
      </c>
      <c r="AV65">
        <f t="shared" si="42"/>
        <v>-1.8463599665956472</v>
      </c>
      <c r="AW65">
        <f t="shared" si="25"/>
        <v>-1798402.5120647829</v>
      </c>
      <c r="AX65">
        <f t="shared" si="26"/>
        <v>-921830.33061935671</v>
      </c>
      <c r="AY65">
        <f t="shared" si="50"/>
        <v>-2.6679294907083904</v>
      </c>
      <c r="BA65">
        <f t="shared" si="27"/>
        <v>1.9471601381752894</v>
      </c>
      <c r="BB65">
        <f t="shared" si="43"/>
        <v>5.7880334039594157</v>
      </c>
      <c r="BC65">
        <f t="shared" si="44"/>
        <v>0.8215695241127432</v>
      </c>
      <c r="BD65">
        <f t="shared" si="28"/>
        <v>-132.92753363798016</v>
      </c>
      <c r="BF65">
        <f t="shared" si="29"/>
        <v>8.2967577804623946</v>
      </c>
      <c r="BG65">
        <f t="shared" si="30"/>
        <v>-125.19820204089388</v>
      </c>
      <c r="BH65">
        <f t="shared" si="45"/>
        <v>54.801797959106125</v>
      </c>
      <c r="BI65">
        <f t="shared" si="46"/>
        <v>54.801797959106125</v>
      </c>
      <c r="BJ65">
        <f t="shared" si="31"/>
        <v>0</v>
      </c>
      <c r="BK65">
        <f t="shared" si="47"/>
        <v>0</v>
      </c>
      <c r="BM65">
        <f t="shared" si="48"/>
        <v>2.5087243765029776</v>
      </c>
      <c r="BN65">
        <f t="shared" si="32"/>
        <v>-172.27066840291374</v>
      </c>
      <c r="BQ65" s="56">
        <f t="shared" si="49"/>
        <v>22.689994204244552</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1.0000920910119997</v>
      </c>
      <c r="D66">
        <f t="shared" si="1"/>
        <v>1.3570847081863091E-2</v>
      </c>
      <c r="F66">
        <f t="shared" si="2"/>
        <v>8.3083913049891031E-2</v>
      </c>
      <c r="G66">
        <f t="shared" si="3"/>
        <v>0.11733015701874906</v>
      </c>
      <c r="H66">
        <f t="shared" si="4"/>
        <v>-3.0242624929812512</v>
      </c>
      <c r="J66">
        <f t="shared" si="5"/>
        <v>15</v>
      </c>
      <c r="M66">
        <f t="shared" si="6"/>
        <v>0.16510945049646075</v>
      </c>
      <c r="N66">
        <f t="shared" si="7"/>
        <v>-1.5707963250000001</v>
      </c>
      <c r="O66">
        <f t="shared" si="8"/>
        <v>4.1047009213212746</v>
      </c>
      <c r="P66">
        <f t="shared" si="9"/>
        <v>1.3246965535019324</v>
      </c>
      <c r="Q66">
        <f t="shared" si="10"/>
        <v>2.9592899249070777</v>
      </c>
      <c r="R66">
        <f t="shared" si="11"/>
        <v>1.2260914797901556</v>
      </c>
      <c r="S66">
        <f t="shared" si="12"/>
        <v>0.99749783731708286</v>
      </c>
      <c r="T66">
        <f t="shared" si="13"/>
        <v>-7.0756015283618509E-2</v>
      </c>
      <c r="U66">
        <f t="shared" si="14"/>
        <v>0.99844106542644284</v>
      </c>
      <c r="V66">
        <f t="shared" si="15"/>
        <v>-5.5845139236878776E-2</v>
      </c>
      <c r="X66">
        <f t="shared" si="34"/>
        <v>7.9224711721014218</v>
      </c>
      <c r="Y66">
        <f t="shared" si="16"/>
        <v>-123.60424785912443</v>
      </c>
      <c r="Z66">
        <f t="shared" si="35"/>
        <v>56.395752140875572</v>
      </c>
      <c r="AC66">
        <v>1</v>
      </c>
      <c r="AD66">
        <f t="shared" si="17"/>
        <v>3.9810262060800006</v>
      </c>
      <c r="AE66">
        <f t="shared" si="18"/>
        <v>-1.8810171053391382E-5</v>
      </c>
      <c r="AF66">
        <f t="shared" si="19"/>
        <v>3.3647713918560001E-4</v>
      </c>
      <c r="AG66">
        <f t="shared" si="36"/>
        <v>11629.005372724212</v>
      </c>
      <c r="AH66">
        <f t="shared" si="37"/>
        <v>-3622.0694909364815</v>
      </c>
      <c r="AJ66">
        <f t="shared" si="20"/>
        <v>18000</v>
      </c>
      <c r="AK66">
        <f t="shared" si="21"/>
        <v>1275.737943312</v>
      </c>
      <c r="AL66">
        <v>1</v>
      </c>
      <c r="AM66">
        <f t="shared" si="22"/>
        <v>2.7852103797840004</v>
      </c>
      <c r="AN66">
        <f t="shared" si="38"/>
        <v>2461.1421529710356</v>
      </c>
      <c r="AO66">
        <f t="shared" si="39"/>
        <v>-5579.0607272668703</v>
      </c>
      <c r="AQ66">
        <f t="shared" si="23"/>
        <v>9.7560975609756095</v>
      </c>
      <c r="AR66">
        <f t="shared" si="24"/>
        <v>-312.19512195121951</v>
      </c>
      <c r="AT66">
        <f t="shared" si="52"/>
        <v>-1017338.7154852995</v>
      </c>
      <c r="AU66">
        <f t="shared" si="53"/>
        <v>-3665856.0138352318</v>
      </c>
      <c r="AV66">
        <f t="shared" si="42"/>
        <v>-1.8415014058944712</v>
      </c>
      <c r="AW66">
        <f t="shared" si="25"/>
        <v>-1701142.0713083311</v>
      </c>
      <c r="AX66">
        <f t="shared" si="26"/>
        <v>-854023.08131034765</v>
      </c>
      <c r="AY66">
        <f t="shared" si="50"/>
        <v>-2.6763229611974717</v>
      </c>
      <c r="BA66">
        <f t="shared" si="27"/>
        <v>1.9986553984533686</v>
      </c>
      <c r="BB66">
        <f t="shared" si="43"/>
        <v>6.0147584191183991</v>
      </c>
      <c r="BC66">
        <f t="shared" si="44"/>
        <v>0.83482155530300051</v>
      </c>
      <c r="BD66">
        <f t="shared" si="28"/>
        <v>-132.16824817993506</v>
      </c>
      <c r="BF66">
        <f t="shared" si="29"/>
        <v>7.9277223069056006</v>
      </c>
      <c r="BG66">
        <f t="shared" si="30"/>
        <v>-124.66817310237525</v>
      </c>
      <c r="BH66">
        <f t="shared" si="45"/>
        <v>55.331826897624751</v>
      </c>
      <c r="BI66">
        <f t="shared" si="46"/>
        <v>55.331826897624751</v>
      </c>
      <c r="BJ66">
        <f t="shared" si="31"/>
        <v>0</v>
      </c>
      <c r="BK66">
        <f t="shared" si="47"/>
        <v>0</v>
      </c>
      <c r="BM66">
        <f t="shared" si="48"/>
        <v>1.9129638877872013</v>
      </c>
      <c r="BN66">
        <f t="shared" si="32"/>
        <v>-172.49992492244016</v>
      </c>
      <c r="BQ66" s="56">
        <f t="shared" si="49"/>
        <v>22.916719219403532</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1.0000979363466564</v>
      </c>
      <c r="D67">
        <f t="shared" si="1"/>
        <v>1.3994881520354056E-2</v>
      </c>
      <c r="F67">
        <f t="shared" si="2"/>
        <v>7.7764452156338718E-2</v>
      </c>
      <c r="G67">
        <f t="shared" si="3"/>
        <v>0.11323204085116839</v>
      </c>
      <c r="H67">
        <f t="shared" si="4"/>
        <v>-3.028360609148832</v>
      </c>
      <c r="J67">
        <f t="shared" si="5"/>
        <v>15</v>
      </c>
      <c r="M67">
        <f t="shared" si="6"/>
        <v>0.16010613381474981</v>
      </c>
      <c r="N67">
        <f t="shared" si="7"/>
        <v>-1.5707963250000001</v>
      </c>
      <c r="O67">
        <f t="shared" si="8"/>
        <v>4.2254683025247575</v>
      </c>
      <c r="P67">
        <f t="shared" si="9"/>
        <v>1.3318694145066394</v>
      </c>
      <c r="Q67">
        <f t="shared" si="10"/>
        <v>3.0413499874654066</v>
      </c>
      <c r="R67">
        <f t="shared" si="11"/>
        <v>1.2357622459156339</v>
      </c>
      <c r="S67">
        <f t="shared" si="12"/>
        <v>0.99733964189758206</v>
      </c>
      <c r="T67">
        <f t="shared" si="13"/>
        <v>-7.2959420559250809E-2</v>
      </c>
      <c r="U67">
        <f t="shared" si="14"/>
        <v>0.99834235553696471</v>
      </c>
      <c r="V67">
        <f t="shared" si="15"/>
        <v>-5.7586502407689685E-2</v>
      </c>
      <c r="X67">
        <f t="shared" si="34"/>
        <v>7.5677340808603528</v>
      </c>
      <c r="Y67">
        <f t="shared" si="16"/>
        <v>-123.07570707206936</v>
      </c>
      <c r="Z67">
        <f t="shared" si="35"/>
        <v>56.924292927930637</v>
      </c>
      <c r="AC67">
        <v>1</v>
      </c>
      <c r="AD67">
        <f t="shared" si="17"/>
        <v>4.1054332750200002</v>
      </c>
      <c r="AE67">
        <f t="shared" si="18"/>
        <v>-2.0004176051897677E-5</v>
      </c>
      <c r="AF67">
        <f t="shared" si="19"/>
        <v>3.4699204978514998E-4</v>
      </c>
      <c r="AG67">
        <f t="shared" si="36"/>
        <v>11626.706106133652</v>
      </c>
      <c r="AH67">
        <f t="shared" si="37"/>
        <v>-3552.1928430751082</v>
      </c>
      <c r="AJ67">
        <f t="shared" si="20"/>
        <v>18000</v>
      </c>
      <c r="AK67">
        <f t="shared" si="21"/>
        <v>1315.6047540405</v>
      </c>
      <c r="AL67">
        <v>1</v>
      </c>
      <c r="AM67">
        <f t="shared" si="22"/>
        <v>2.8722482041522501</v>
      </c>
      <c r="AN67">
        <f t="shared" si="38"/>
        <v>2354.5071725375406</v>
      </c>
      <c r="AO67">
        <f t="shared" si="39"/>
        <v>-5447.124243944043</v>
      </c>
      <c r="AQ67">
        <f t="shared" si="23"/>
        <v>9.1743119266055047</v>
      </c>
      <c r="AR67">
        <f t="shared" si="24"/>
        <v>-302.75229357798167</v>
      </c>
      <c r="AT67">
        <f t="shared" si="52"/>
        <v>-968767.50197564147</v>
      </c>
      <c r="AU67">
        <f t="shared" si="53"/>
        <v>-3552600.8655549139</v>
      </c>
      <c r="AV67">
        <f t="shared" si="42"/>
        <v>-1.8370159815720684</v>
      </c>
      <c r="AW67">
        <f t="shared" si="25"/>
        <v>-1611150.5307168309</v>
      </c>
      <c r="AX67">
        <f t="shared" si="26"/>
        <v>-793214.53613904957</v>
      </c>
      <c r="AY67">
        <f t="shared" si="50"/>
        <v>-2.6841014510358741</v>
      </c>
      <c r="BA67">
        <f t="shared" si="27"/>
        <v>2.0504870289561445</v>
      </c>
      <c r="BB67">
        <f t="shared" si="43"/>
        <v>6.2371405271339242</v>
      </c>
      <c r="BC67">
        <f t="shared" si="44"/>
        <v>0.8470854694638057</v>
      </c>
      <c r="BD67">
        <f t="shared" si="28"/>
        <v>-131.46557765740729</v>
      </c>
      <c r="BF67">
        <f t="shared" si="29"/>
        <v>7.575438666474815</v>
      </c>
      <c r="BG67">
        <f t="shared" si="30"/>
        <v>-124.17601195675098</v>
      </c>
      <c r="BH67">
        <f t="shared" si="45"/>
        <v>55.823988043249017</v>
      </c>
      <c r="BI67">
        <f t="shared" si="46"/>
        <v>55.823988043249017</v>
      </c>
      <c r="BJ67">
        <f t="shared" si="31"/>
        <v>0</v>
      </c>
      <c r="BK67">
        <f t="shared" si="47"/>
        <v>0</v>
      </c>
      <c r="BM67">
        <f t="shared" si="48"/>
        <v>1.338298139340891</v>
      </c>
      <c r="BN67">
        <f t="shared" si="32"/>
        <v>-172.71043429934366</v>
      </c>
      <c r="BQ67" s="56">
        <f t="shared" si="49"/>
        <v>23.139101327419063</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1.0001039615020066</v>
      </c>
      <c r="D68">
        <f t="shared" si="1"/>
        <v>1.4418910925871392E-2</v>
      </c>
      <c r="F68">
        <f t="shared" si="2"/>
        <v>7.2949829843948336E-2</v>
      </c>
      <c r="G68">
        <f t="shared" si="3"/>
        <v>0.10942487769083192</v>
      </c>
      <c r="H68">
        <f t="shared" si="4"/>
        <v>-3.0321677723091685</v>
      </c>
      <c r="J68">
        <f t="shared" si="5"/>
        <v>15</v>
      </c>
      <c r="M68">
        <f t="shared" si="6"/>
        <v>0.15539712987902185</v>
      </c>
      <c r="N68">
        <f t="shared" si="7"/>
        <v>-1.5707963250000001</v>
      </c>
      <c r="O68">
        <f t="shared" si="8"/>
        <v>4.3464409964235866</v>
      </c>
      <c r="P68">
        <f t="shared" si="9"/>
        <v>1.3386433295087443</v>
      </c>
      <c r="Q68">
        <f t="shared" si="10"/>
        <v>3.1236795287923882</v>
      </c>
      <c r="R68">
        <f t="shared" si="11"/>
        <v>1.2449240548589469</v>
      </c>
      <c r="S68">
        <f t="shared" si="12"/>
        <v>0.9971766576762231</v>
      </c>
      <c r="T68">
        <f t="shared" si="13"/>
        <v>-7.5162116369625789E-2</v>
      </c>
      <c r="U68">
        <f t="shared" si="14"/>
        <v>0.99824063905555704</v>
      </c>
      <c r="V68">
        <f t="shared" si="15"/>
        <v>-5.9327516018105417E-2</v>
      </c>
      <c r="X68">
        <f t="shared" si="34"/>
        <v>7.2282258616372408</v>
      </c>
      <c r="Y68">
        <f t="shared" si="16"/>
        <v>-122.58245453706439</v>
      </c>
      <c r="Z68">
        <f t="shared" si="35"/>
        <v>57.417545462935607</v>
      </c>
      <c r="AC68">
        <v>1</v>
      </c>
      <c r="AD68">
        <f t="shared" si="17"/>
        <v>4.2298403439600003</v>
      </c>
      <c r="AE68">
        <f t="shared" si="18"/>
        <v>-2.1234919665742622E-5</v>
      </c>
      <c r="AF68">
        <f t="shared" si="19"/>
        <v>3.5750696038469999E-4</v>
      </c>
      <c r="AG68">
        <f t="shared" si="36"/>
        <v>11624.337044292914</v>
      </c>
      <c r="AH68">
        <f t="shared" si="37"/>
        <v>-3487.601645465576</v>
      </c>
      <c r="AJ68">
        <f t="shared" si="20"/>
        <v>18000</v>
      </c>
      <c r="AK68">
        <f t="shared" si="21"/>
        <v>1355.471564769</v>
      </c>
      <c r="AL68">
        <v>1</v>
      </c>
      <c r="AM68">
        <f t="shared" si="22"/>
        <v>2.9592860285205003</v>
      </c>
      <c r="AN68">
        <f t="shared" si="38"/>
        <v>2255.8557782057619</v>
      </c>
      <c r="AO68">
        <f t="shared" si="39"/>
        <v>-5320.250922032551</v>
      </c>
      <c r="AQ68">
        <f t="shared" si="23"/>
        <v>8.6430423509075194</v>
      </c>
      <c r="AR68">
        <f t="shared" si="24"/>
        <v>-293.86343993085563</v>
      </c>
      <c r="AT68">
        <f t="shared" si="52"/>
        <v>-924408.97926997975</v>
      </c>
      <c r="AU68">
        <f t="shared" si="53"/>
        <v>-3446111.1594764446</v>
      </c>
      <c r="AV68">
        <f t="shared" si="42"/>
        <v>-1.8328735518951491</v>
      </c>
      <c r="AW68">
        <f t="shared" si="25"/>
        <v>-1527759.863664763</v>
      </c>
      <c r="AX68">
        <f t="shared" si="26"/>
        <v>-738521.29833026277</v>
      </c>
      <c r="AY68">
        <f t="shared" si="50"/>
        <v>-2.6913118600883994</v>
      </c>
      <c r="BA68">
        <f t="shared" si="27"/>
        <v>2.1026260169681343</v>
      </c>
      <c r="BB68">
        <f t="shared" si="43"/>
        <v>6.4552406775923812</v>
      </c>
      <c r="BC68">
        <f t="shared" si="44"/>
        <v>0.85843830819325029</v>
      </c>
      <c r="BD68">
        <f t="shared" si="28"/>
        <v>-130.8151079119742</v>
      </c>
      <c r="BF68">
        <f t="shared" si="29"/>
        <v>7.2384544746109389</v>
      </c>
      <c r="BG68">
        <f t="shared" si="30"/>
        <v>-123.71938149721876</v>
      </c>
      <c r="BH68">
        <f t="shared" si="45"/>
        <v>56.280618502781238</v>
      </c>
      <c r="BI68">
        <f t="shared" si="46"/>
        <v>56.280618502781238</v>
      </c>
      <c r="BJ68">
        <f t="shared" si="31"/>
        <v>0</v>
      </c>
      <c r="BK68">
        <f t="shared" si="47"/>
        <v>0</v>
      </c>
      <c r="BM68">
        <f t="shared" si="48"/>
        <v>0.78321379701855887</v>
      </c>
      <c r="BN68">
        <f t="shared" si="32"/>
        <v>-172.90427358524454</v>
      </c>
      <c r="BQ68" s="56">
        <f t="shared" si="49"/>
        <v>23.357201477877517</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1.0001101664748007</v>
      </c>
      <c r="D69">
        <f t="shared" si="1"/>
        <v>1.48429351460257E-2</v>
      </c>
      <c r="F69">
        <f t="shared" si="2"/>
        <v>6.8577063860770962E-2</v>
      </c>
      <c r="G69">
        <f t="shared" si="3"/>
        <v>0.10587769506225611</v>
      </c>
      <c r="H69">
        <f t="shared" si="4"/>
        <v>-3.035714954937744</v>
      </c>
      <c r="J69">
        <f t="shared" si="5"/>
        <v>15</v>
      </c>
      <c r="M69">
        <f t="shared" si="6"/>
        <v>0.1509572118824784</v>
      </c>
      <c r="N69">
        <f t="shared" si="7"/>
        <v>-1.5707963250000001</v>
      </c>
      <c r="O69">
        <f t="shared" si="8"/>
        <v>4.4676023248210388</v>
      </c>
      <c r="P69">
        <f t="shared" si="9"/>
        <v>1.3450501083487876</v>
      </c>
      <c r="Q69">
        <f t="shared" si="10"/>
        <v>3.2062577901159104</v>
      </c>
      <c r="R69">
        <f t="shared" si="11"/>
        <v>1.2536146313097931</v>
      </c>
      <c r="S69">
        <f t="shared" si="12"/>
        <v>0.99700889174380114</v>
      </c>
      <c r="T69">
        <f t="shared" si="13"/>
        <v>-7.7364081693489364E-2</v>
      </c>
      <c r="U69">
        <f t="shared" si="14"/>
        <v>0.99813591875070429</v>
      </c>
      <c r="V69">
        <f t="shared" si="15"/>
        <v>-6.1068169622140969E-2</v>
      </c>
      <c r="X69">
        <f t="shared" si="34"/>
        <v>6.9026703131586267</v>
      </c>
      <c r="Y69">
        <f t="shared" si="16"/>
        <v>-122.12227901691143</v>
      </c>
      <c r="Z69">
        <f t="shared" si="35"/>
        <v>57.877720983088565</v>
      </c>
      <c r="AC69">
        <v>1</v>
      </c>
      <c r="AD69">
        <f t="shared" si="17"/>
        <v>4.3542474129000004</v>
      </c>
      <c r="AE69">
        <f t="shared" si="18"/>
        <v>-2.2502401894926215E-5</v>
      </c>
      <c r="AF69">
        <f t="shared" si="19"/>
        <v>3.6802187098425001E-4</v>
      </c>
      <c r="AG69">
        <f t="shared" si="36"/>
        <v>11621.898273077231</v>
      </c>
      <c r="AH69">
        <f t="shared" si="37"/>
        <v>-3427.8414550441794</v>
      </c>
      <c r="AJ69">
        <f t="shared" si="20"/>
        <v>18000</v>
      </c>
      <c r="AK69">
        <f t="shared" si="21"/>
        <v>1395.3383754975</v>
      </c>
      <c r="AL69">
        <v>1</v>
      </c>
      <c r="AM69">
        <f t="shared" si="22"/>
        <v>3.04632385288875</v>
      </c>
      <c r="AN69">
        <f t="shared" si="38"/>
        <v>2164.4416249731339</v>
      </c>
      <c r="AO69">
        <f t="shared" si="39"/>
        <v>-5198.2517748434448</v>
      </c>
      <c r="AQ69">
        <f t="shared" si="23"/>
        <v>8.1566068515497552</v>
      </c>
      <c r="AR69">
        <f t="shared" si="24"/>
        <v>-285.48123980424145</v>
      </c>
      <c r="AT69">
        <f t="shared" si="52"/>
        <v>-883789.17335619137</v>
      </c>
      <c r="AU69">
        <f t="shared" si="53"/>
        <v>-3345793.4829751006</v>
      </c>
      <c r="AV69">
        <f t="shared" si="42"/>
        <v>-1.8290470570243864</v>
      </c>
      <c r="AW69">
        <f t="shared" si="25"/>
        <v>-1450371.8700538534</v>
      </c>
      <c r="AX69">
        <f t="shared" si="26"/>
        <v>-689189.33028673893</v>
      </c>
      <c r="AY69">
        <f t="shared" si="50"/>
        <v>-2.6979965495089706</v>
      </c>
      <c r="BA69">
        <f t="shared" si="27"/>
        <v>2.1550466030933988</v>
      </c>
      <c r="BB69">
        <f t="shared" si="43"/>
        <v>6.6691333251782652</v>
      </c>
      <c r="BC69">
        <f t="shared" si="44"/>
        <v>0.8689494924845842</v>
      </c>
      <c r="BD69">
        <f t="shared" si="28"/>
        <v>-130.21286141370837</v>
      </c>
      <c r="BF69">
        <f t="shared" si="29"/>
        <v>6.9154930830532511</v>
      </c>
      <c r="BG69">
        <f t="shared" si="30"/>
        <v>-123.29607879471071</v>
      </c>
      <c r="BH69">
        <f t="shared" si="45"/>
        <v>56.703921205289291</v>
      </c>
      <c r="BI69">
        <f t="shared" si="46"/>
        <v>56.703921205289291</v>
      </c>
      <c r="BJ69">
        <f t="shared" si="31"/>
        <v>0</v>
      </c>
      <c r="BK69">
        <f t="shared" si="47"/>
        <v>0</v>
      </c>
      <c r="BM69">
        <f t="shared" si="48"/>
        <v>0.24635975787498471</v>
      </c>
      <c r="BN69">
        <f t="shared" si="32"/>
        <v>-173.08321738100236</v>
      </c>
      <c r="BQ69" s="56">
        <f t="shared" si="49"/>
        <v>23.5710941254634</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1.0001165512616914</v>
      </c>
      <c r="D70">
        <f t="shared" si="1"/>
        <v>1.5266954028438778E-2</v>
      </c>
      <c r="F70">
        <f t="shared" si="2"/>
        <v>6.4592834563752616E-2</v>
      </c>
      <c r="G70">
        <f t="shared" si="3"/>
        <v>0.10256386006337843</v>
      </c>
      <c r="H70">
        <f t="shared" si="4"/>
        <v>-3.039028789936622</v>
      </c>
      <c r="J70">
        <f t="shared" si="5"/>
        <v>15</v>
      </c>
      <c r="M70">
        <f t="shared" si="6"/>
        <v>0.14676395599685399</v>
      </c>
      <c r="N70">
        <f t="shared" si="7"/>
        <v>-1.5707963250000001</v>
      </c>
      <c r="O70">
        <f t="shared" si="8"/>
        <v>4.5889373462388354</v>
      </c>
      <c r="P70">
        <f t="shared" si="9"/>
        <v>1.3511183251280248</v>
      </c>
      <c r="Q70">
        <f t="shared" si="10"/>
        <v>3.2890660377229892</v>
      </c>
      <c r="R70">
        <f t="shared" si="11"/>
        <v>1.2618682029740593</v>
      </c>
      <c r="S70">
        <f t="shared" si="12"/>
        <v>0.99683635139267557</v>
      </c>
      <c r="T70">
        <f t="shared" si="13"/>
        <v>-7.9565295551862272E-2</v>
      </c>
      <c r="U70">
        <f t="shared" si="14"/>
        <v>0.99802819747107363</v>
      </c>
      <c r="V70">
        <f t="shared" si="15"/>
        <v>-6.2808452786857025E-2</v>
      </c>
      <c r="X70">
        <f t="shared" si="34"/>
        <v>6.5899405342429525</v>
      </c>
      <c r="Y70">
        <f t="shared" si="16"/>
        <v>-121.69310639495775</v>
      </c>
      <c r="Z70">
        <f t="shared" si="35"/>
        <v>58.306893605042248</v>
      </c>
      <c r="AC70">
        <v>1</v>
      </c>
      <c r="AD70">
        <f t="shared" si="17"/>
        <v>4.4786544818400005</v>
      </c>
      <c r="AE70">
        <f t="shared" si="18"/>
        <v>-2.3806622739448474E-5</v>
      </c>
      <c r="AF70">
        <f t="shared" si="19"/>
        <v>3.7853678158379997E-4</v>
      </c>
      <c r="AG70">
        <f t="shared" si="36"/>
        <v>11619.389880833756</v>
      </c>
      <c r="AH70">
        <f t="shared" si="37"/>
        <v>-3372.5082831163618</v>
      </c>
      <c r="AJ70">
        <f t="shared" si="20"/>
        <v>18000</v>
      </c>
      <c r="AK70">
        <f t="shared" si="21"/>
        <v>1435.205186226</v>
      </c>
      <c r="AL70">
        <v>1</v>
      </c>
      <c r="AM70">
        <f t="shared" si="22"/>
        <v>3.1333616772570005</v>
      </c>
      <c r="AN70">
        <f t="shared" si="38"/>
        <v>2079.5997114644615</v>
      </c>
      <c r="AO70">
        <f t="shared" si="39"/>
        <v>-5080.9328537114598</v>
      </c>
      <c r="AQ70">
        <f t="shared" si="23"/>
        <v>7.7101002313030067</v>
      </c>
      <c r="AR70">
        <f t="shared" si="24"/>
        <v>-277.56360832690825</v>
      </c>
      <c r="AT70">
        <f t="shared" si="52"/>
        <v>-846498.90756634751</v>
      </c>
      <c r="AU70">
        <f t="shared" si="53"/>
        <v>-3251122.1587751084</v>
      </c>
      <c r="AV70">
        <f t="shared" si="42"/>
        <v>-1.8255121446552045</v>
      </c>
      <c r="AW70">
        <f t="shared" si="25"/>
        <v>-1378450.4485990403</v>
      </c>
      <c r="AX70">
        <f t="shared" si="26"/>
        <v>-644572.64737656678</v>
      </c>
      <c r="AY70">
        <f t="shared" si="50"/>
        <v>-2.7041938574377311</v>
      </c>
      <c r="BA70">
        <f t="shared" si="27"/>
        <v>2.2077258332653247</v>
      </c>
      <c r="BB70">
        <f t="shared" si="43"/>
        <v>6.8789027897212049</v>
      </c>
      <c r="BC70">
        <f t="shared" si="44"/>
        <v>0.8786817127825266</v>
      </c>
      <c r="BD70">
        <f t="shared" si="28"/>
        <v>-129.65524626470756</v>
      </c>
      <c r="BF70">
        <f t="shared" si="29"/>
        <v>6.6054271302558307</v>
      </c>
      <c r="BG70">
        <f t="shared" si="30"/>
        <v>-122.90403791294142</v>
      </c>
      <c r="BH70">
        <f t="shared" si="45"/>
        <v>57.095962087058581</v>
      </c>
      <c r="BI70">
        <f t="shared" si="46"/>
        <v>57.095962087058581</v>
      </c>
      <c r="BJ70">
        <f t="shared" si="31"/>
        <v>0</v>
      </c>
      <c r="BK70">
        <f t="shared" si="47"/>
        <v>0</v>
      </c>
      <c r="BM70">
        <f t="shared" si="48"/>
        <v>-0.27347565946537472</v>
      </c>
      <c r="BN70">
        <f t="shared" si="32"/>
        <v>-173.24879164823389</v>
      </c>
      <c r="BQ70" s="56">
        <f t="shared" si="49"/>
        <v>23.780863590006341</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1.000123115859235</v>
      </c>
      <c r="D71">
        <f t="shared" si="1"/>
        <v>1.5690967420743929E-2</v>
      </c>
      <c r="F71">
        <f t="shared" si="2"/>
        <v>6.0951738181336597E-2</v>
      </c>
      <c r="G71">
        <f t="shared" si="3"/>
        <v>9.9460335237565423E-2</v>
      </c>
      <c r="H71">
        <f t="shared" si="4"/>
        <v>-3.0421323147624348</v>
      </c>
      <c r="J71">
        <f t="shared" si="5"/>
        <v>15</v>
      </c>
      <c r="M71">
        <f t="shared" si="6"/>
        <v>0.14279736259153361</v>
      </c>
      <c r="N71">
        <f t="shared" si="7"/>
        <v>-1.5707963250000001</v>
      </c>
      <c r="O71">
        <f t="shared" si="8"/>
        <v>4.7104326383326178</v>
      </c>
      <c r="P71">
        <f t="shared" si="9"/>
        <v>1.3568737121082459</v>
      </c>
      <c r="Q71">
        <f t="shared" si="10"/>
        <v>3.3720873283573432</v>
      </c>
      <c r="R71">
        <f t="shared" si="11"/>
        <v>1.269715879218271</v>
      </c>
      <c r="S71">
        <f t="shared" si="12"/>
        <v>0.99665904411589779</v>
      </c>
      <c r="T71">
        <f t="shared" si="13"/>
        <v>-8.176573700921011E-2</v>
      </c>
      <c r="U71">
        <f t="shared" si="14"/>
        <v>0.99791747814530118</v>
      </c>
      <c r="V71">
        <f t="shared" si="15"/>
        <v>-6.4548355092729534E-2</v>
      </c>
      <c r="X71">
        <f t="shared" si="34"/>
        <v>6.2890371530714484</v>
      </c>
      <c r="Y71">
        <f t="shared" si="16"/>
        <v>-121.29299804705124</v>
      </c>
      <c r="Z71">
        <f t="shared" si="35"/>
        <v>58.707001952948758</v>
      </c>
      <c r="AC71">
        <v>1</v>
      </c>
      <c r="AD71">
        <f t="shared" si="17"/>
        <v>4.6030615507800006</v>
      </c>
      <c r="AE71">
        <f t="shared" si="18"/>
        <v>-2.514758219930938E-5</v>
      </c>
      <c r="AF71">
        <f t="shared" si="19"/>
        <v>3.8905169218334998E-4</v>
      </c>
      <c r="AG71">
        <f t="shared" si="36"/>
        <v>11616.811958373582</v>
      </c>
      <c r="AH71">
        <f t="shared" si="37"/>
        <v>-3321.2417773218945</v>
      </c>
      <c r="AJ71">
        <f t="shared" si="20"/>
        <v>18000</v>
      </c>
      <c r="AK71">
        <f t="shared" si="21"/>
        <v>1475.0719969545</v>
      </c>
      <c r="AL71">
        <v>1</v>
      </c>
      <c r="AM71">
        <f t="shared" si="22"/>
        <v>3.2203995016252502</v>
      </c>
      <c r="AN71">
        <f t="shared" si="38"/>
        <v>2000.7365441597735</v>
      </c>
      <c r="AO71">
        <f t="shared" si="39"/>
        <v>-4968.0989727410606</v>
      </c>
      <c r="AQ71">
        <f t="shared" si="23"/>
        <v>7.2992700729927007</v>
      </c>
      <c r="AR71">
        <f t="shared" si="24"/>
        <v>-270.07299270072991</v>
      </c>
      <c r="AT71">
        <f t="shared" si="52"/>
        <v>-812183.45841267519</v>
      </c>
      <c r="AU71">
        <f t="shared" si="53"/>
        <v>-3161629.8119499595</v>
      </c>
      <c r="AV71">
        <f t="shared" si="42"/>
        <v>-1.8222468473870119</v>
      </c>
      <c r="AW71">
        <f t="shared" si="25"/>
        <v>-1311514.6797944959</v>
      </c>
      <c r="AX71">
        <f t="shared" si="26"/>
        <v>-604115.87672569812</v>
      </c>
      <c r="AY71">
        <f t="shared" si="50"/>
        <v>-2.7099385486873491</v>
      </c>
      <c r="BA71">
        <f t="shared" si="27"/>
        <v>2.2606431824895989</v>
      </c>
      <c r="BB71">
        <f t="shared" si="43"/>
        <v>7.0846403835296021</v>
      </c>
      <c r="BC71">
        <f t="shared" si="44"/>
        <v>0.88769170130033714</v>
      </c>
      <c r="BD71">
        <f t="shared" si="28"/>
        <v>-129.13901194858579</v>
      </c>
      <c r="BF71">
        <f t="shared" si="29"/>
        <v>6.3072567706594107</v>
      </c>
      <c r="BG71">
        <f t="shared" si="30"/>
        <v>-122.54132829329215</v>
      </c>
      <c r="BH71">
        <f t="shared" si="45"/>
        <v>57.458671706707847</v>
      </c>
      <c r="BI71">
        <f t="shared" si="46"/>
        <v>57.458671706707847</v>
      </c>
      <c r="BJ71">
        <f t="shared" si="31"/>
        <v>0</v>
      </c>
      <c r="BK71">
        <f t="shared" si="47"/>
        <v>0</v>
      </c>
      <c r="BM71">
        <f t="shared" si="48"/>
        <v>-0.7773836128701912</v>
      </c>
      <c r="BN71">
        <f t="shared" si="32"/>
        <v>-173.40231634470635</v>
      </c>
      <c r="BQ71" s="56">
        <f t="shared" si="49"/>
        <v>23.986601183814741</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1.0001298602638906</v>
      </c>
      <c r="D72">
        <f t="shared" si="1"/>
        <v>1.6114975170586306E-2</v>
      </c>
      <c r="F72">
        <f t="shared" si="2"/>
        <v>5.7614901237613488E-2</v>
      </c>
      <c r="G72">
        <f t="shared" si="3"/>
        <v>9.6547083640290327E-2</v>
      </c>
      <c r="H72">
        <f t="shared" si="4"/>
        <v>-3.0450455663597098</v>
      </c>
      <c r="J72">
        <f t="shared" si="5"/>
        <v>15</v>
      </c>
      <c r="M72">
        <f t="shared" si="6"/>
        <v>0.13903953726017745</v>
      </c>
      <c r="N72">
        <f t="shared" si="7"/>
        <v>-1.5707963250000001</v>
      </c>
      <c r="O72">
        <f t="shared" si="8"/>
        <v>4.8320761118216389</v>
      </c>
      <c r="P72">
        <f t="shared" si="9"/>
        <v>1.3623394985196891</v>
      </c>
      <c r="Q72">
        <f t="shared" si="10"/>
        <v>3.4553063055791506</v>
      </c>
      <c r="R72">
        <f t="shared" si="11"/>
        <v>1.2771859841081679</v>
      </c>
      <c r="S72">
        <f t="shared" si="12"/>
        <v>0.9964769776063146</v>
      </c>
      <c r="T72">
        <f t="shared" si="13"/>
        <v>-8.3965385174607166E-2</v>
      </c>
      <c r="U72">
        <f t="shared" si="14"/>
        <v>0.99780376378177271</v>
      </c>
      <c r="V72">
        <f t="shared" si="15"/>
        <v>-6.6287866134018103E-2</v>
      </c>
      <c r="X72">
        <f t="shared" si="34"/>
        <v>5.9990702935347286</v>
      </c>
      <c r="Y72">
        <f t="shared" si="16"/>
        <v>-120.92014643482835</v>
      </c>
      <c r="Z72">
        <f t="shared" si="35"/>
        <v>59.079853565171646</v>
      </c>
      <c r="AC72">
        <v>1</v>
      </c>
      <c r="AD72">
        <f t="shared" si="17"/>
        <v>4.7274686197199998</v>
      </c>
      <c r="AE72">
        <f t="shared" si="18"/>
        <v>-2.6525280274508945E-5</v>
      </c>
      <c r="AF72">
        <f t="shared" si="19"/>
        <v>3.995666027829E-4</v>
      </c>
      <c r="AG72">
        <f t="shared" si="36"/>
        <v>11614.164598963571</v>
      </c>
      <c r="AH72">
        <f t="shared" si="37"/>
        <v>-3273.7194801351129</v>
      </c>
      <c r="AJ72">
        <f t="shared" si="20"/>
        <v>18000</v>
      </c>
      <c r="AK72">
        <f t="shared" si="21"/>
        <v>1514.9388076830001</v>
      </c>
      <c r="AL72">
        <v>1</v>
      </c>
      <c r="AM72">
        <f t="shared" si="22"/>
        <v>3.3074373259934999</v>
      </c>
      <c r="AN72">
        <f t="shared" si="38"/>
        <v>1927.3215616379098</v>
      </c>
      <c r="AO72">
        <f t="shared" si="39"/>
        <v>-4859.5564644703045</v>
      </c>
      <c r="AQ72">
        <f t="shared" si="23"/>
        <v>6.9204152249134951</v>
      </c>
      <c r="AR72">
        <f t="shared" si="24"/>
        <v>-262.97577854671277</v>
      </c>
      <c r="AT72">
        <f t="shared" si="52"/>
        <v>-780534.0875167523</v>
      </c>
      <c r="AU72">
        <f t="shared" si="53"/>
        <v>-3076899.4757145382</v>
      </c>
      <c r="AV72">
        <f t="shared" si="42"/>
        <v>-1.8192313039511998</v>
      </c>
      <c r="AW72">
        <f t="shared" si="25"/>
        <v>-1249132.6650582112</v>
      </c>
      <c r="AX72">
        <f t="shared" si="26"/>
        <v>-567339.92064339225</v>
      </c>
      <c r="AY72">
        <f t="shared" si="50"/>
        <v>-2.7152622076284181</v>
      </c>
      <c r="BA72">
        <f t="shared" si="27"/>
        <v>2.3137802372339973</v>
      </c>
      <c r="BB72">
        <f t="shared" si="43"/>
        <v>7.2864421459966664</v>
      </c>
      <c r="BC72">
        <f t="shared" si="44"/>
        <v>0.89603090367721827</v>
      </c>
      <c r="BD72">
        <f t="shared" si="28"/>
        <v>-128.66121084733908</v>
      </c>
      <c r="BF72">
        <f t="shared" si="29"/>
        <v>6.0200916410393734</v>
      </c>
      <c r="BG72">
        <f t="shared" si="30"/>
        <v>-122.20615035884519</v>
      </c>
      <c r="BH72">
        <f t="shared" si="45"/>
        <v>57.793849641154807</v>
      </c>
      <c r="BI72">
        <f t="shared" si="46"/>
        <v>57.793849641154807</v>
      </c>
      <c r="BJ72">
        <f t="shared" si="31"/>
        <v>0</v>
      </c>
      <c r="BK72">
        <f t="shared" si="47"/>
        <v>0</v>
      </c>
      <c r="BM72">
        <f t="shared" si="48"/>
        <v>-1.2663505049572921</v>
      </c>
      <c r="BN72">
        <f t="shared" si="32"/>
        <v>-173.5449395115061</v>
      </c>
      <c r="BQ72" s="56">
        <f t="shared" si="49"/>
        <v>24.188402946281805</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1.000136784472021</v>
      </c>
      <c r="D73">
        <f t="shared" ref="D73:D136" si="56">ATAN(A73/Fesr)</f>
        <v>1.6538977125623223E-2</v>
      </c>
      <c r="F73">
        <f t="shared" ref="F73:F136" si="57">(Ro/(Ro+Rdcr))/SQRT((A73/(Q*Fo))^2+(1-(A73^2/Fo^2))^2)</f>
        <v>5.4548872572739736E-2</v>
      </c>
      <c r="G73">
        <f t="shared" ref="G73:G136" si="58">-ATAN(A73*Fo/(Q*(Fo^2-A73^2)))</f>
        <v>9.3806589183456496E-2</v>
      </c>
      <c r="H73">
        <f t="shared" ref="H73:H136" si="59">IF(G73&gt;0,G73-Pi,G73)</f>
        <v>-3.0477860608165437</v>
      </c>
      <c r="J73">
        <f t="shared" ref="J73:J136" si="60">Vin/Vramp</f>
        <v>15</v>
      </c>
      <c r="M73">
        <f t="shared" ref="M73:M136" si="61">1/(2*Pi*_Rfb1*(Cc1ea_u+Cc2ea_u)*A73)</f>
        <v>0.13547442092017292</v>
      </c>
      <c r="N73">
        <f t="shared" ref="N73:N136" si="62">-Pi/2</f>
        <v>-1.5707963250000001</v>
      </c>
      <c r="O73">
        <f t="shared" ref="O73:O136" si="63">SQRT(1+(A73/Fz1_u)^2)</f>
        <v>4.9538568507991787</v>
      </c>
      <c r="P73">
        <f t="shared" ref="P73:P136" si="64">ATAN2(Fz1_u,A73)</f>
        <v>1.3675367028784295</v>
      </c>
      <c r="Q73">
        <f t="shared" ref="Q73:Q136" si="65">SQRT(1+(A73/Fz2_u)^2)</f>
        <v>3.5387090225707212</v>
      </c>
      <c r="R73">
        <f t="shared" ref="R73:R136" si="66">ATAN2(Fz2_u,A73)</f>
        <v>1.2843043496864197</v>
      </c>
      <c r="S73">
        <f t="shared" ref="S73:S136" si="67">1/SQRT(1+(A73/Fp1_u)^2)</f>
        <v>0.99629015975564794</v>
      </c>
      <c r="T73">
        <f t="shared" ref="T73:T136" si="68">-ATAN2(Fp1_u,A73)</f>
        <v>-8.6164219202893841E-2</v>
      </c>
      <c r="U73">
        <f t="shared" ref="U73:U136" si="69">1/SQRT(1+(A73/Fp2_u)^2)</f>
        <v>0.99768705746839692</v>
      </c>
      <c r="V73">
        <f t="shared" ref="V73:V136" si="70">-ATAN2(Fp2_u,A73)</f>
        <v>-6.8026975519133157E-2</v>
      </c>
      <c r="X73">
        <f t="shared" si="34"/>
        <v>5.7192445480406393</v>
      </c>
      <c r="Y73">
        <f t="shared" ref="Y73:Y136" si="71">(180/Pi)*(D73+H73+N73+P73+R73+T73+V73)</f>
        <v>-120.57286903591961</v>
      </c>
      <c r="Z73">
        <f t="shared" si="35"/>
        <v>59.427130964080391</v>
      </c>
      <c r="AC73">
        <v>1</v>
      </c>
      <c r="AD73">
        <f t="shared" ref="AD73:AD136" si="72">Rcea1_u*Cc1ea_u*A73*2*Pi</f>
        <v>4.8518756886600007</v>
      </c>
      <c r="AE73">
        <f t="shared" ref="AE73:AE136" si="73">-Rcea1_u*Cc1ea_u*Cc2ea_u*(A73*2*Pi)^2</f>
        <v>-2.7939716965047168E-5</v>
      </c>
      <c r="AF73">
        <f t="shared" ref="AF73:AF136" si="74">(Cc2ea_u+Cc1ea_u)*A73*2*Pi</f>
        <v>4.1008151338244996E-4</v>
      </c>
      <c r="AG73">
        <f t="shared" si="36"/>
        <v>11611.447898317987</v>
      </c>
      <c r="AH73">
        <f t="shared" si="37"/>
        <v>-3229.6519706759282</v>
      </c>
      <c r="AJ73">
        <f t="shared" ref="AJ73:AJ136" si="75">_Rfb1</f>
        <v>18000</v>
      </c>
      <c r="AK73">
        <f t="shared" ref="AK73:AK136" si="76">_Rfb1*Rcea2_u*Cc3ea_u*A73*2*Pi</f>
        <v>1554.8056184115001</v>
      </c>
      <c r="AL73">
        <v>1</v>
      </c>
      <c r="AM73">
        <f t="shared" ref="AM73:AM136" si="77">(_Rfb1+Rcea2_u)*Cc3ea_u*A73*2*Pi</f>
        <v>3.3944751503617501</v>
      </c>
      <c r="AN73">
        <f t="shared" si="38"/>
        <v>1858.8796578887552</v>
      </c>
      <c r="AO73">
        <f t="shared" si="39"/>
        <v>-4755.1151878048313</v>
      </c>
      <c r="AQ73">
        <f t="shared" ref="AQ73:AQ136" si="78">Eadcg/(1+(Eadcg*A73/GBP)^2)</f>
        <v>6.5703022339027592</v>
      </c>
      <c r="AR73">
        <f t="shared" ref="AR73:AR136" si="79">-(A73*Eadcg*Eadcg/GBP)/(1+(Eadcg*A73/GBP)^2)</f>
        <v>-256.2417871222076</v>
      </c>
      <c r="AT73">
        <f t="shared" si="52"/>
        <v>-751281.07068359526</v>
      </c>
      <c r="AU73">
        <f t="shared" si="53"/>
        <v>-2996557.9500990631</v>
      </c>
      <c r="AV73">
        <f t="shared" si="42"/>
        <v>-1.8164475177088193</v>
      </c>
      <c r="AW73">
        <f t="shared" si="25"/>
        <v>-1190916.0583182073</v>
      </c>
      <c r="AX73">
        <f t="shared" si="26"/>
        <v>-533830.12462617608</v>
      </c>
      <c r="AY73">
        <f t="shared" si="50"/>
        <v>-2.7201935821244709</v>
      </c>
      <c r="BA73">
        <f t="shared" ref="BA73:BA136" si="80">SQRT(AT73^2+AU73^2)/SQRT(AW73^2+AX73^2)</f>
        <v>2.367120426043503</v>
      </c>
      <c r="BB73">
        <f t="shared" si="43"/>
        <v>7.4844070600245871</v>
      </c>
      <c r="BC73">
        <f t="shared" si="44"/>
        <v>0.90374606441565164</v>
      </c>
      <c r="BD73">
        <f t="shared" ref="BD73:BD136" si="81">BC73*180/Pi-180</f>
        <v>-128.21916469825669</v>
      </c>
      <c r="BF73">
        <f t="shared" ref="BF73:BF136" si="82">20*LOG(BA73*J73*F73*C73)</f>
        <v>5.7431358333153506</v>
      </c>
      <c r="BG73">
        <f t="shared" ref="BG73:BG136" si="83">(180/Pi)*(D73+H73+BC73)</f>
        <v>-121.89682945354114</v>
      </c>
      <c r="BH73">
        <f t="shared" si="45"/>
        <v>58.103170546458855</v>
      </c>
      <c r="BI73">
        <f t="shared" si="46"/>
        <v>58.103170546458855</v>
      </c>
      <c r="BJ73">
        <f t="shared" ref="BJ73:BJ136" si="84">SUM((BF74&lt;0)*(BF73&gt;0))*A73</f>
        <v>0</v>
      </c>
      <c r="BK73">
        <f t="shared" si="47"/>
        <v>0</v>
      </c>
      <c r="BM73">
        <f t="shared" si="48"/>
        <v>-1.7412712267092376</v>
      </c>
      <c r="BN73">
        <f t="shared" ref="BN73:BN136" si="85">(H73+D73)*180/Pi</f>
        <v>-173.67766475528444</v>
      </c>
      <c r="BQ73" s="56">
        <f t="shared" si="49"/>
        <v>24.386367860309726</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1.0001438884798917</v>
      </c>
      <c r="D74">
        <f t="shared" si="56"/>
        <v>1.6962973133524496E-2</v>
      </c>
      <c r="F74">
        <f t="shared" si="57"/>
        <v>5.1724730673876992E-2</v>
      </c>
      <c r="G74">
        <f t="shared" si="58"/>
        <v>9.1223466894674088E-2</v>
      </c>
      <c r="H74">
        <f t="shared" si="59"/>
        <v>-3.0503691831053263</v>
      </c>
      <c r="J74">
        <f t="shared" si="60"/>
        <v>15</v>
      </c>
      <c r="M74">
        <f t="shared" si="61"/>
        <v>0.1320875603971686</v>
      </c>
      <c r="N74">
        <f t="shared" si="62"/>
        <v>-1.5707963250000001</v>
      </c>
      <c r="O74">
        <f t="shared" si="63"/>
        <v>5.0757649752118219</v>
      </c>
      <c r="P74">
        <f t="shared" si="64"/>
        <v>1.3724843859483908</v>
      </c>
      <c r="Q74">
        <f t="shared" si="65"/>
        <v>3.6222827875820709</v>
      </c>
      <c r="R74">
        <f t="shared" si="66"/>
        <v>1.2910945745807501</v>
      </c>
      <c r="S74">
        <f t="shared" si="67"/>
        <v>0.9960985986535551</v>
      </c>
      <c r="T74">
        <f t="shared" si="68"/>
        <v>-8.8362218295827549E-2</v>
      </c>
      <c r="U74">
        <f t="shared" si="69"/>
        <v>0.99756736237237498</v>
      </c>
      <c r="V74">
        <f t="shared" si="70"/>
        <v>-6.9765672871001799E-2</v>
      </c>
      <c r="X74">
        <f t="shared" ref="X74:X137" si="87">20*LOG(C74*J74*O74*Q74*F74*M74*S74*U74)</f>
        <v>5.4488463853889186</v>
      </c>
      <c r="Y74">
        <f t="shared" si="71"/>
        <v>-120.24960136372493</v>
      </c>
      <c r="Z74">
        <f t="shared" ref="Z74:Z137" si="88">Y74+180</f>
        <v>59.750398636275065</v>
      </c>
      <c r="AC74">
        <v>1</v>
      </c>
      <c r="AD74">
        <f t="shared" si="72"/>
        <v>4.9762827576000008</v>
      </c>
      <c r="AE74">
        <f t="shared" si="73"/>
        <v>-2.9390892270924039E-5</v>
      </c>
      <c r="AF74">
        <f t="shared" si="74"/>
        <v>4.2059642398199998E-4</v>
      </c>
      <c r="AG74">
        <f t="shared" ref="AG74:AG137" si="89">AC74*AE74/(AE74^2+AF74^2)+AD74*AF74/(AE74^2+AF74^2)</f>
        <v>11608.661954589861</v>
      </c>
      <c r="AH74">
        <f t="shared" ref="AH74:AH137" si="90">AD74*AE74/(AE74^2+AF74^2)-AC74*AF74/(AE74^2+AF74^2)</f>
        <v>-3188.7787352522118</v>
      </c>
      <c r="AJ74">
        <f t="shared" si="75"/>
        <v>18000</v>
      </c>
      <c r="AK74">
        <f t="shared" si="76"/>
        <v>1594.6724291400001</v>
      </c>
      <c r="AL74">
        <v>1</v>
      </c>
      <c r="AM74">
        <f t="shared" si="77"/>
        <v>3.4815129747300007</v>
      </c>
      <c r="AN74">
        <f t="shared" ref="AN74:AN137" si="91">AJ74*AL74/(AL74^2+AM74^2)+AK74*AM74/(AL74^2+AM74^2)</f>
        <v>1794.9846617363978</v>
      </c>
      <c r="AO74">
        <f t="shared" ref="AO74:AO137" si="92">AK74*AL74/(AL74^2+AM74^2)-AJ74*AM74/(AL74^2+AM74^2)</f>
        <v>-4654.58996013661</v>
      </c>
      <c r="AQ74">
        <f t="shared" si="78"/>
        <v>6.2460961898813245</v>
      </c>
      <c r="AR74">
        <f t="shared" si="79"/>
        <v>-249.84384759525295</v>
      </c>
      <c r="AT74">
        <f t="shared" si="52"/>
        <v>-724187.92914115312</v>
      </c>
      <c r="AU74">
        <f t="shared" si="53"/>
        <v>-2920270.1868759943</v>
      </c>
      <c r="AV74">
        <f t="shared" ref="AV74:AV137" si="93">ATAN2(AT74,AU74)</f>
        <v>-1.8138791468934841</v>
      </c>
      <c r="AW74">
        <f t="shared" ref="AW74:AW137" si="94">AG74-AH74*AO74/_Rfb2+AG74*AN74/_Rfb2+AN74-AO74*AR74+AQ74*AN74</f>
        <v>-1136515.2236137926</v>
      </c>
      <c r="AX74">
        <f t="shared" ref="AX74:AX137" si="95">AH74+AH74*AN74/_Rfb2+AG74*AO74/_Rfb2+AO74+AO74*AQ74+AN74*AR74</f>
        <v>-503226.47431706975</v>
      </c>
      <c r="AY74">
        <f t="shared" si="50"/>
        <v>-2.7247588852131011</v>
      </c>
      <c r="BA74">
        <f t="shared" si="80"/>
        <v>2.4206487900274323</v>
      </c>
      <c r="BB74">
        <f t="shared" ref="BB74:BB137" si="96">20*LOG(BA74)</f>
        <v>7.6786356515553305</v>
      </c>
      <c r="BC74">
        <f t="shared" ref="BC74:BC137" si="97">AV74-AY74</f>
        <v>0.91087973831961699</v>
      </c>
      <c r="BD74">
        <f t="shared" si="81"/>
        <v>-127.81043529066983</v>
      </c>
      <c r="BF74">
        <f t="shared" si="82"/>
        <v>5.4756753024280727</v>
      </c>
      <c r="BG74">
        <f t="shared" si="83"/>
        <v>-121.61180886942591</v>
      </c>
      <c r="BH74">
        <f t="shared" ref="BH74:BH137" si="98">IF(BG74&gt;180,BG74-180,BG74+180)</f>
        <v>58.388191130574086</v>
      </c>
      <c r="BI74">
        <f t="shared" ref="BI74:BI137" si="99">IF(BH74&gt;180,BH74-360,BH74)</f>
        <v>58.388191130574086</v>
      </c>
      <c r="BJ74">
        <f t="shared" si="84"/>
        <v>0</v>
      </c>
      <c r="BK74">
        <f t="shared" ref="BK74:BK137" si="100">IF(BJ74&gt;0,BI74,0)</f>
        <v>0</v>
      </c>
      <c r="BM74">
        <f t="shared" ref="BM74:BM137" si="101">20*LOG(J74*F74*C74)</f>
        <v>-2.2029603491272565</v>
      </c>
      <c r="BN74">
        <f t="shared" si="85"/>
        <v>-173.80137357875608</v>
      </c>
      <c r="BQ74" s="56">
        <f t="shared" ref="BQ74:BQ137" si="102">20*LOG(BA74*7)</f>
        <v>24.580596451840467</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1.0001511722836711</v>
      </c>
      <c r="D75">
        <f t="shared" si="56"/>
        <v>1.7386963041972774E-2</v>
      </c>
      <c r="F75">
        <f t="shared" si="57"/>
        <v>4.911735942424135E-2</v>
      </c>
      <c r="G75">
        <f t="shared" si="58"/>
        <v>8.8784143927632675E-2</v>
      </c>
      <c r="H75">
        <f t="shared" si="59"/>
        <v>-3.0528085060723678</v>
      </c>
      <c r="J75">
        <f t="shared" si="60"/>
        <v>15</v>
      </c>
      <c r="M75">
        <f t="shared" si="61"/>
        <v>0.12886591258260349</v>
      </c>
      <c r="N75">
        <f t="shared" si="62"/>
        <v>-1.5707963250000001</v>
      </c>
      <c r="O75">
        <f t="shared" si="63"/>
        <v>5.1977915220378614</v>
      </c>
      <c r="P75">
        <f t="shared" si="64"/>
        <v>1.3771998702847505</v>
      </c>
      <c r="Q75">
        <f t="shared" si="65"/>
        <v>3.7060160288030009</v>
      </c>
      <c r="R75">
        <f t="shared" si="66"/>
        <v>1.2975782523674453</v>
      </c>
      <c r="S75">
        <f t="shared" si="67"/>
        <v>0.99590230258666512</v>
      </c>
      <c r="T75">
        <f t="shared" si="68"/>
        <v>-9.055936170322694E-2</v>
      </c>
      <c r="U75">
        <f t="shared" si="69"/>
        <v>0.99744468173996115</v>
      </c>
      <c r="V75">
        <f t="shared" si="70"/>
        <v>-7.1503947827432371E-2</v>
      </c>
      <c r="X75">
        <f t="shared" si="87"/>
        <v>5.1872335434493158</v>
      </c>
      <c r="Y75">
        <f t="shared" si="71"/>
        <v>-119.9488895810838</v>
      </c>
      <c r="Z75">
        <f t="shared" si="88"/>
        <v>60.051110418916195</v>
      </c>
      <c r="AC75">
        <v>1</v>
      </c>
      <c r="AD75">
        <f t="shared" si="72"/>
        <v>5.10068982654</v>
      </c>
      <c r="AE75">
        <f t="shared" si="73"/>
        <v>-3.0878806192139568E-5</v>
      </c>
      <c r="AF75">
        <f t="shared" si="74"/>
        <v>4.3111133458154999E-4</v>
      </c>
      <c r="AG75">
        <f t="shared" si="89"/>
        <v>11605.806868362199</v>
      </c>
      <c r="AH75">
        <f t="shared" si="90"/>
        <v>-3150.8646422160018</v>
      </c>
      <c r="AJ75">
        <f t="shared" si="75"/>
        <v>18000</v>
      </c>
      <c r="AK75">
        <f t="shared" si="76"/>
        <v>1634.5392398685001</v>
      </c>
      <c r="AL75">
        <v>1</v>
      </c>
      <c r="AM75">
        <f t="shared" si="77"/>
        <v>3.5685507990982499</v>
      </c>
      <c r="AN75">
        <f t="shared" si="91"/>
        <v>1735.2536465631613</v>
      </c>
      <c r="AO75">
        <f t="shared" si="92"/>
        <v>-4557.8015472126217</v>
      </c>
      <c r="AQ75">
        <f t="shared" si="78"/>
        <v>5.9453032104637336</v>
      </c>
      <c r="AR75">
        <f t="shared" si="79"/>
        <v>-243.75743162901307</v>
      </c>
      <c r="AT75">
        <f t="shared" si="52"/>
        <v>-699046.63176274602</v>
      </c>
      <c r="AU75">
        <f t="shared" si="53"/>
        <v>-2847734.5198874325</v>
      </c>
      <c r="AV75">
        <f t="shared" si="93"/>
        <v>-1.8115113219597563</v>
      </c>
      <c r="AW75">
        <f t="shared" si="94"/>
        <v>-1085614.9535520941</v>
      </c>
      <c r="AX75">
        <f t="shared" si="95"/>
        <v>-475215.44280548743</v>
      </c>
      <c r="AY75">
        <f t="shared" ref="AY75:AY138" si="103">ATAN2(AW75,AX75)</f>
        <v>-2.7289820602508219</v>
      </c>
      <c r="BA75">
        <f t="shared" si="80"/>
        <v>2.4743517864818596</v>
      </c>
      <c r="BB75">
        <f t="shared" si="96"/>
        <v>7.8692288942761959</v>
      </c>
      <c r="BC75">
        <f t="shared" si="97"/>
        <v>0.91747073829106562</v>
      </c>
      <c r="BD75">
        <f t="shared" si="81"/>
        <v>-127.43279880910347</v>
      </c>
      <c r="BF75">
        <f t="shared" si="82"/>
        <v>5.217067259020264</v>
      </c>
      <c r="BG75">
        <f t="shared" si="83"/>
        <v>-121.34964246656203</v>
      </c>
      <c r="BH75">
        <f t="shared" si="98"/>
        <v>58.650357533437969</v>
      </c>
      <c r="BI75">
        <f t="shared" si="99"/>
        <v>58.650357533437969</v>
      </c>
      <c r="BJ75">
        <f t="shared" si="84"/>
        <v>0</v>
      </c>
      <c r="BK75">
        <f t="shared" si="100"/>
        <v>0</v>
      </c>
      <c r="BM75">
        <f t="shared" si="101"/>
        <v>-2.6521616352559314</v>
      </c>
      <c r="BN75">
        <f t="shared" si="85"/>
        <v>-173.91684365745857</v>
      </c>
      <c r="BQ75" s="56">
        <f t="shared" si="102"/>
        <v>24.771189694561329</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1.0001586358794314</v>
      </c>
      <c r="D76">
        <f t="shared" si="56"/>
        <v>1.7810946698663847E-2</v>
      </c>
      <c r="F76">
        <f t="shared" si="57"/>
        <v>4.6704856635233334E-2</v>
      </c>
      <c r="G76">
        <f t="shared" si="58"/>
        <v>8.6476596702545733E-2</v>
      </c>
      <c r="H76">
        <f t="shared" si="59"/>
        <v>-3.0551160532974544</v>
      </c>
      <c r="J76">
        <f t="shared" si="60"/>
        <v>15</v>
      </c>
      <c r="M76">
        <f t="shared" si="61"/>
        <v>0.125797676568732</v>
      </c>
      <c r="N76">
        <f t="shared" si="62"/>
        <v>-1.5707963250000001</v>
      </c>
      <c r="O76">
        <f t="shared" si="63"/>
        <v>5.3199283422951051</v>
      </c>
      <c r="P76">
        <f t="shared" si="64"/>
        <v>1.3816989313134669</v>
      </c>
      <c r="Q76">
        <f t="shared" si="65"/>
        <v>3.7898981759432142</v>
      </c>
      <c r="R76">
        <f t="shared" si="66"/>
        <v>1.3037751735308458</v>
      </c>
      <c r="S76">
        <f t="shared" si="67"/>
        <v>0.99570128003759217</v>
      </c>
      <c r="T76">
        <f t="shared" si="68"/>
        <v>-9.2755628724109196E-2</v>
      </c>
      <c r="U76">
        <f t="shared" si="69"/>
        <v>0.9973190188962221</v>
      </c>
      <c r="V76">
        <f t="shared" si="70"/>
        <v>-7.3241790041477711E-2</v>
      </c>
      <c r="X76">
        <f t="shared" si="87"/>
        <v>4.9338260493075961</v>
      </c>
      <c r="Y76">
        <f t="shared" si="71"/>
        <v>-119.66938304162754</v>
      </c>
      <c r="Z76">
        <f t="shared" si="88"/>
        <v>60.33061695837246</v>
      </c>
      <c r="AC76">
        <v>1</v>
      </c>
      <c r="AD76">
        <f t="shared" si="72"/>
        <v>5.2250968954800001</v>
      </c>
      <c r="AE76">
        <f t="shared" si="73"/>
        <v>-3.2403458728693758E-5</v>
      </c>
      <c r="AF76">
        <f t="shared" si="74"/>
        <v>4.4162624518110001E-4</v>
      </c>
      <c r="AG76">
        <f t="shared" si="89"/>
        <v>11602.882742638967</v>
      </c>
      <c r="AH76">
        <f t="shared" si="90"/>
        <v>-3115.6969204145062</v>
      </c>
      <c r="AJ76">
        <f t="shared" si="75"/>
        <v>18000</v>
      </c>
      <c r="AK76">
        <f t="shared" si="76"/>
        <v>1674.4060505970001</v>
      </c>
      <c r="AL76">
        <v>1</v>
      </c>
      <c r="AM76">
        <f t="shared" si="77"/>
        <v>3.6555886234665005</v>
      </c>
      <c r="AN76">
        <f t="shared" si="91"/>
        <v>1679.3419603449297</v>
      </c>
      <c r="AO76">
        <f t="shared" si="92"/>
        <v>-4464.5773145498561</v>
      </c>
      <c r="AQ76">
        <f t="shared" si="78"/>
        <v>5.6657223796033991</v>
      </c>
      <c r="AR76">
        <f t="shared" si="79"/>
        <v>-237.96033994334277</v>
      </c>
      <c r="AT76">
        <f t="shared" si="52"/>
        <v>-675673.58591937833</v>
      </c>
      <c r="AU76">
        <f t="shared" si="53"/>
        <v>-2778678.5955311679</v>
      </c>
      <c r="AV76">
        <f t="shared" si="93"/>
        <v>-1.809330486132734</v>
      </c>
      <c r="AW76">
        <f t="shared" si="94"/>
        <v>-1037930.6869941977</v>
      </c>
      <c r="AX76">
        <f t="shared" si="95"/>
        <v>-449523.18561297626</v>
      </c>
      <c r="AY76">
        <f t="shared" si="103"/>
        <v>-2.7328850144091499</v>
      </c>
      <c r="BA76">
        <f t="shared" si="80"/>
        <v>2.5282171201828665</v>
      </c>
      <c r="BB76">
        <f t="shared" si="96"/>
        <v>8.0562873577788015</v>
      </c>
      <c r="BC76">
        <f t="shared" si="97"/>
        <v>0.92355452827641593</v>
      </c>
      <c r="BD76">
        <f t="shared" si="81"/>
        <v>-127.08422331910063</v>
      </c>
      <c r="BF76">
        <f t="shared" si="82"/>
        <v>4.9667311895859187</v>
      </c>
      <c r="BG76">
        <f t="shared" si="83"/>
        <v>-121.1089872195962</v>
      </c>
      <c r="BH76">
        <f t="shared" si="98"/>
        <v>58.891012780403798</v>
      </c>
      <c r="BI76">
        <f t="shared" si="99"/>
        <v>58.891012780403798</v>
      </c>
      <c r="BJ76">
        <f t="shared" si="84"/>
        <v>0</v>
      </c>
      <c r="BK76">
        <f t="shared" si="100"/>
        <v>0</v>
      </c>
      <c r="BM76">
        <f t="shared" si="101"/>
        <v>-3.0895561681928836</v>
      </c>
      <c r="BN76">
        <f t="shared" si="85"/>
        <v>-174.0247639004956</v>
      </c>
      <c r="BQ76" s="56">
        <f t="shared" si="102"/>
        <v>24.958248158063938</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1.0001662792631474</v>
      </c>
      <c r="D77">
        <f t="shared" si="56"/>
        <v>1.8234923951306995E-2</v>
      </c>
      <c r="F77">
        <f t="shared" si="57"/>
        <v>4.4468048043603041E-2</v>
      </c>
      <c r="G77">
        <f t="shared" si="58"/>
        <v>8.4290132920089855E-2</v>
      </c>
      <c r="H77">
        <f t="shared" si="59"/>
        <v>-3.0573025170799104</v>
      </c>
      <c r="J77">
        <f t="shared" si="60"/>
        <v>15</v>
      </c>
      <c r="M77">
        <f t="shared" si="61"/>
        <v>0.12287214920666845</v>
      </c>
      <c r="N77">
        <f t="shared" si="62"/>
        <v>-1.5707963250000001</v>
      </c>
      <c r="O77">
        <f t="shared" si="63"/>
        <v>5.4421680114955384</v>
      </c>
      <c r="P77">
        <f t="shared" si="64"/>
        <v>1.3859959640946389</v>
      </c>
      <c r="Q77">
        <f t="shared" si="65"/>
        <v>3.8739195562159217</v>
      </c>
      <c r="R77">
        <f t="shared" si="66"/>
        <v>1.3097035043497742</v>
      </c>
      <c r="S77">
        <f t="shared" si="67"/>
        <v>0.99549553968392901</v>
      </c>
      <c r="T77">
        <f t="shared" si="68"/>
        <v>-9.4950998707820422E-2</v>
      </c>
      <c r="U77">
        <f t="shared" si="69"/>
        <v>0.9971903772447871</v>
      </c>
      <c r="V77">
        <f t="shared" si="70"/>
        <v>-7.4979189181796996E-2</v>
      </c>
      <c r="X77">
        <f t="shared" si="87"/>
        <v>4.6880985813964644</v>
      </c>
      <c r="Y77">
        <f t="shared" si="71"/>
        <v>-119.40982697527167</v>
      </c>
      <c r="Z77">
        <f t="shared" si="88"/>
        <v>60.59017302472833</v>
      </c>
      <c r="AC77">
        <v>1</v>
      </c>
      <c r="AD77">
        <f t="shared" si="72"/>
        <v>5.3495039644200002</v>
      </c>
      <c r="AE77">
        <f t="shared" si="73"/>
        <v>-3.3964849880586597E-5</v>
      </c>
      <c r="AF77">
        <f t="shared" si="74"/>
        <v>4.5214115578064997E-4</v>
      </c>
      <c r="AG77">
        <f t="shared" si="89"/>
        <v>11599.889682835845</v>
      </c>
      <c r="AH77">
        <f t="shared" si="90"/>
        <v>-3083.0825592553647</v>
      </c>
      <c r="AJ77">
        <f t="shared" si="75"/>
        <v>18000</v>
      </c>
      <c r="AK77">
        <f t="shared" si="76"/>
        <v>1714.2728613254999</v>
      </c>
      <c r="AL77">
        <v>1</v>
      </c>
      <c r="AM77">
        <f t="shared" si="77"/>
        <v>3.7426264478347497</v>
      </c>
      <c r="AN77">
        <f t="shared" si="91"/>
        <v>1626.9388802918979</v>
      </c>
      <c r="AO77">
        <f t="shared" si="92"/>
        <v>-4374.7516210656104</v>
      </c>
      <c r="AQ77">
        <f t="shared" si="78"/>
        <v>5.4054054054054053</v>
      </c>
      <c r="AR77">
        <f t="shared" si="79"/>
        <v>-232.43243243243242</v>
      </c>
      <c r="AT77">
        <f t="shared" si="52"/>
        <v>-653906.27224402619</v>
      </c>
      <c r="AU77">
        <f t="shared" si="53"/>
        <v>-2712855.8860605224</v>
      </c>
      <c r="AV77">
        <f t="shared" si="93"/>
        <v>-1.8073242558664884</v>
      </c>
      <c r="AW77">
        <f t="shared" si="94"/>
        <v>-993205.16905740986</v>
      </c>
      <c r="AX77">
        <f t="shared" si="95"/>
        <v>-425909.8404419577</v>
      </c>
      <c r="AY77">
        <f t="shared" si="103"/>
        <v>-2.7364878247053439</v>
      </c>
      <c r="BA77">
        <f t="shared" si="80"/>
        <v>2.5822335978938118</v>
      </c>
      <c r="BB77">
        <f t="shared" si="96"/>
        <v>8.2399105501444723</v>
      </c>
      <c r="BC77">
        <f t="shared" si="97"/>
        <v>0.92916356883885554</v>
      </c>
      <c r="BD77">
        <f t="shared" si="81"/>
        <v>-126.76284896738792</v>
      </c>
      <c r="BF77">
        <f t="shared" si="82"/>
        <v>4.7241412186051237</v>
      </c>
      <c r="BG77">
        <f t="shared" si="83"/>
        <v>-120.88859590760583</v>
      </c>
      <c r="BH77">
        <f t="shared" si="98"/>
        <v>59.111404092394167</v>
      </c>
      <c r="BI77">
        <f t="shared" si="99"/>
        <v>59.111404092394167</v>
      </c>
      <c r="BJ77">
        <f t="shared" si="84"/>
        <v>0</v>
      </c>
      <c r="BK77">
        <f t="shared" si="100"/>
        <v>0</v>
      </c>
      <c r="BM77">
        <f t="shared" si="101"/>
        <v>-3.5157693315393477</v>
      </c>
      <c r="BN77">
        <f t="shared" si="85"/>
        <v>-174.12574694021788</v>
      </c>
      <c r="BQ77" s="56">
        <f t="shared" si="102"/>
        <v>25.141871350429611</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1.0001741024306969</v>
      </c>
      <c r="D78">
        <f t="shared" si="56"/>
        <v>1.865889464762531E-2</v>
      </c>
      <c r="F78">
        <f t="shared" si="57"/>
        <v>4.2390085659102759E-2</v>
      </c>
      <c r="G78">
        <f t="shared" si="58"/>
        <v>8.2215209708658213E-2</v>
      </c>
      <c r="H78">
        <f t="shared" si="59"/>
        <v>-3.0593774402913421</v>
      </c>
      <c r="J78">
        <f t="shared" si="60"/>
        <v>15</v>
      </c>
      <c r="M78">
        <f t="shared" si="61"/>
        <v>0.12007960036106234</v>
      </c>
      <c r="N78">
        <f t="shared" si="62"/>
        <v>-1.5707963250000001</v>
      </c>
      <c r="O78">
        <f t="shared" si="63"/>
        <v>5.5645037515613511</v>
      </c>
      <c r="P78">
        <f t="shared" si="64"/>
        <v>1.3901041292523444</v>
      </c>
      <c r="Q78">
        <f t="shared" si="65"/>
        <v>3.9580713027670611</v>
      </c>
      <c r="R78">
        <f t="shared" si="66"/>
        <v>1.3153799455991559</v>
      </c>
      <c r="S78">
        <f t="shared" si="67"/>
        <v>0.99528509039721902</v>
      </c>
      <c r="T78">
        <f t="shared" si="68"/>
        <v>-9.7145451055158885E-2</v>
      </c>
      <c r="U78">
        <f t="shared" si="69"/>
        <v>0.99705876026759344</v>
      </c>
      <c r="V78">
        <f t="shared" si="70"/>
        <v>-7.6716134933016239E-2</v>
      </c>
      <c r="X78">
        <f t="shared" si="87"/>
        <v>4.4495739440966604</v>
      </c>
      <c r="Y78">
        <f t="shared" si="71"/>
        <v>-119.16905545359944</v>
      </c>
      <c r="Z78">
        <f t="shared" si="88"/>
        <v>60.830944546400559</v>
      </c>
      <c r="AC78">
        <v>1</v>
      </c>
      <c r="AD78">
        <f t="shared" si="72"/>
        <v>5.4739110333600003</v>
      </c>
      <c r="AE78">
        <f t="shared" si="73"/>
        <v>-3.5562979647818083E-5</v>
      </c>
      <c r="AF78">
        <f t="shared" si="74"/>
        <v>4.6265606638019999E-4</v>
      </c>
      <c r="AG78">
        <f t="shared" si="89"/>
        <v>11596.827796770811</v>
      </c>
      <c r="AH78">
        <f t="shared" si="90"/>
        <v>-3052.8460633111408</v>
      </c>
      <c r="AJ78">
        <f t="shared" si="75"/>
        <v>18000</v>
      </c>
      <c r="AK78">
        <f t="shared" si="76"/>
        <v>1754.1396720540001</v>
      </c>
      <c r="AL78">
        <v>1</v>
      </c>
      <c r="AM78">
        <f t="shared" si="77"/>
        <v>3.8296642722030003</v>
      </c>
      <c r="AN78">
        <f t="shared" si="91"/>
        <v>1577.7638090937976</v>
      </c>
      <c r="AO78">
        <f t="shared" si="92"/>
        <v>-4288.166017607432</v>
      </c>
      <c r="AQ78">
        <f t="shared" si="78"/>
        <v>5.1626226122870422</v>
      </c>
      <c r="AR78">
        <f t="shared" si="79"/>
        <v>-227.15539494062983</v>
      </c>
      <c r="AT78">
        <f t="shared" si="52"/>
        <v>-633600.40778998134</v>
      </c>
      <c r="AU78">
        <f t="shared" si="53"/>
        <v>-2650042.6903522289</v>
      </c>
      <c r="AV78">
        <f t="shared" si="93"/>
        <v>-1.805481298428824</v>
      </c>
      <c r="AW78">
        <f t="shared" si="94"/>
        <v>-951205.50171976164</v>
      </c>
      <c r="AX78">
        <f t="shared" si="95"/>
        <v>-404164.73593176965</v>
      </c>
      <c r="AY78">
        <f t="shared" si="103"/>
        <v>-2.7398089201538038</v>
      </c>
      <c r="BA78">
        <f t="shared" si="80"/>
        <v>2.6363910024328181</v>
      </c>
      <c r="BB78">
        <f t="shared" si="96"/>
        <v>8.420196415906128</v>
      </c>
      <c r="BC78">
        <f t="shared" si="97"/>
        <v>0.93432762172497985</v>
      </c>
      <c r="BD78">
        <f t="shared" si="81"/>
        <v>-126.46697053149256</v>
      </c>
      <c r="BF78">
        <f t="shared" si="82"/>
        <v>4.4888195831497555</v>
      </c>
      <c r="BG78">
        <f t="shared" si="83"/>
        <v>-120.68731008311109</v>
      </c>
      <c r="BH78">
        <f t="shared" si="98"/>
        <v>59.312689916888914</v>
      </c>
      <c r="BI78">
        <f t="shared" si="99"/>
        <v>59.312689916888914</v>
      </c>
      <c r="BJ78">
        <f t="shared" si="84"/>
        <v>0</v>
      </c>
      <c r="BK78">
        <f t="shared" si="100"/>
        <v>0</v>
      </c>
      <c r="BM78">
        <f t="shared" si="101"/>
        <v>-3.9313768327563725</v>
      </c>
      <c r="BN78">
        <f t="shared" si="85"/>
        <v>-174.22033955161851</v>
      </c>
      <c r="BQ78" s="56">
        <f t="shared" si="102"/>
        <v>25.322157216191265</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1.0001821053778619</v>
      </c>
      <c r="D79">
        <f t="shared" si="56"/>
        <v>1.9082858635356019E-2</v>
      </c>
      <c r="F79">
        <f t="shared" si="57"/>
        <v>4.0456114016761788E-2</v>
      </c>
      <c r="G79">
        <f t="shared" si="58"/>
        <v>8.0243281064326002E-2</v>
      </c>
      <c r="H79">
        <f t="shared" si="59"/>
        <v>-3.0613493689356743</v>
      </c>
      <c r="J79">
        <f t="shared" si="60"/>
        <v>15</v>
      </c>
      <c r="M79">
        <f t="shared" si="61"/>
        <v>0.1174111647974832</v>
      </c>
      <c r="N79">
        <f t="shared" si="62"/>
        <v>-1.5707963250000001</v>
      </c>
      <c r="O79">
        <f t="shared" si="63"/>
        <v>5.6869293625417825</v>
      </c>
      <c r="P79">
        <f t="shared" si="64"/>
        <v>1.3940354810038995</v>
      </c>
      <c r="Q79">
        <f t="shared" si="65"/>
        <v>4.042345273883174</v>
      </c>
      <c r="R79">
        <f t="shared" si="66"/>
        <v>1.3208198735716148</v>
      </c>
      <c r="S79">
        <f t="shared" si="67"/>
        <v>0.99506994124190506</v>
      </c>
      <c r="T79">
        <f t="shared" si="68"/>
        <v>-9.9338965219490871E-2</v>
      </c>
      <c r="U79">
        <f t="shared" si="69"/>
        <v>0.99692417152462776</v>
      </c>
      <c r="V79">
        <f t="shared" si="70"/>
        <v>-7.8452616996087327E-2</v>
      </c>
      <c r="X79">
        <f t="shared" si="87"/>
        <v>4.2178174691926671</v>
      </c>
      <c r="Y79">
        <f t="shared" si="71"/>
        <v>-118.94598471551325</v>
      </c>
      <c r="Z79">
        <f t="shared" si="88"/>
        <v>61.054015284486752</v>
      </c>
      <c r="AC79">
        <v>1</v>
      </c>
      <c r="AD79">
        <f t="shared" si="72"/>
        <v>5.5983181023000004</v>
      </c>
      <c r="AE79">
        <f t="shared" si="73"/>
        <v>-3.7197848030388238E-5</v>
      </c>
      <c r="AF79">
        <f t="shared" si="74"/>
        <v>4.7317097697975E-4</v>
      </c>
      <c r="AG79">
        <f t="shared" si="89"/>
        <v>11593.697194654487</v>
      </c>
      <c r="AH79">
        <f t="shared" si="90"/>
        <v>-3024.8275063124779</v>
      </c>
      <c r="AJ79">
        <f t="shared" si="75"/>
        <v>18000</v>
      </c>
      <c r="AK79">
        <f t="shared" si="76"/>
        <v>1794.0064827824999</v>
      </c>
      <c r="AL79">
        <v>1</v>
      </c>
      <c r="AM79">
        <f t="shared" si="77"/>
        <v>3.9167020965712505</v>
      </c>
      <c r="AN79">
        <f t="shared" si="91"/>
        <v>1531.5629409502906</v>
      </c>
      <c r="AO79">
        <f t="shared" si="92"/>
        <v>-4204.6692990683332</v>
      </c>
      <c r="AQ79">
        <f t="shared" si="78"/>
        <v>4.9358341559723593</v>
      </c>
      <c r="AR79">
        <f t="shared" si="79"/>
        <v>-222.11253701875617</v>
      </c>
      <c r="AT79">
        <f t="shared" si="52"/>
        <v>-614627.54486380564</v>
      </c>
      <c r="AU79">
        <f t="shared" si="53"/>
        <v>-2590035.5442535263</v>
      </c>
      <c r="AV79">
        <f t="shared" si="93"/>
        <v>-1.8037912242552618</v>
      </c>
      <c r="AW79">
        <f t="shared" si="94"/>
        <v>-911720.5385730546</v>
      </c>
      <c r="AX79">
        <f t="shared" si="95"/>
        <v>-384102.3510635923</v>
      </c>
      <c r="AY79">
        <f t="shared" si="103"/>
        <v>-2.742865243116817</v>
      </c>
      <c r="BA79">
        <f t="shared" si="80"/>
        <v>2.6906799832902273</v>
      </c>
      <c r="BB79">
        <f t="shared" si="96"/>
        <v>8.5972409582052798</v>
      </c>
      <c r="BC79">
        <f t="shared" si="97"/>
        <v>0.93907401886155517</v>
      </c>
      <c r="BD79">
        <f t="shared" si="81"/>
        <v>-126.19502200736308</v>
      </c>
      <c r="BF79">
        <f t="shared" si="82"/>
        <v>4.2603310343444578</v>
      </c>
      <c r="BG79">
        <f t="shared" si="83"/>
        <v>-120.5040534007416</v>
      </c>
      <c r="BH79">
        <f t="shared" si="98"/>
        <v>59.495946599258403</v>
      </c>
      <c r="BI79">
        <f t="shared" si="99"/>
        <v>59.495946599258403</v>
      </c>
      <c r="BJ79">
        <f t="shared" si="84"/>
        <v>0</v>
      </c>
      <c r="BK79">
        <f t="shared" si="100"/>
        <v>0</v>
      </c>
      <c r="BM79">
        <f t="shared" si="101"/>
        <v>-4.3369099238608211</v>
      </c>
      <c r="BN79">
        <f t="shared" si="85"/>
        <v>-174.30903139337852</v>
      </c>
      <c r="BQ79" s="56">
        <f t="shared" si="102"/>
        <v>25.499201758490418</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1.0001902881003266</v>
      </c>
      <c r="D80">
        <f t="shared" si="56"/>
        <v>1.9506815762250808E-2</v>
      </c>
      <c r="F80">
        <f t="shared" si="57"/>
        <v>3.8652991431198498E-2</v>
      </c>
      <c r="G80">
        <f t="shared" si="58"/>
        <v>7.8366669189388241E-2</v>
      </c>
      <c r="H80">
        <f t="shared" si="59"/>
        <v>-3.0632259808106119</v>
      </c>
      <c r="J80">
        <f t="shared" si="60"/>
        <v>15</v>
      </c>
      <c r="M80">
        <f t="shared" si="61"/>
        <v>0.11485874817145095</v>
      </c>
      <c r="N80">
        <f t="shared" si="62"/>
        <v>-1.5707963250000001</v>
      </c>
      <c r="O80">
        <f t="shared" si="63"/>
        <v>5.8094391627371316</v>
      </c>
      <c r="P80">
        <f t="shared" si="64"/>
        <v>1.3978010797658256</v>
      </c>
      <c r="Q80">
        <f t="shared" si="65"/>
        <v>4.1267339815554678</v>
      </c>
      <c r="R80">
        <f t="shared" si="66"/>
        <v>1.3260374655922675</v>
      </c>
      <c r="S80">
        <f t="shared" si="67"/>
        <v>0.99485010147425912</v>
      </c>
      <c r="T80">
        <f t="shared" si="68"/>
        <v>-0.10153152070785922</v>
      </c>
      <c r="U80">
        <f t="shared" si="69"/>
        <v>0.99678661465365959</v>
      </c>
      <c r="V80">
        <f t="shared" si="70"/>
        <v>-8.0188625088645549E-2</v>
      </c>
      <c r="X80">
        <f t="shared" si="87"/>
        <v>3.9924321932260787</v>
      </c>
      <c r="Y80">
        <f t="shared" si="71"/>
        <v>-118.73960689576322</v>
      </c>
      <c r="Z80">
        <f t="shared" si="88"/>
        <v>61.260393104236783</v>
      </c>
      <c r="AC80">
        <v>1</v>
      </c>
      <c r="AD80">
        <f t="shared" si="72"/>
        <v>5.7227251712400005</v>
      </c>
      <c r="AE80">
        <f t="shared" si="73"/>
        <v>-3.8869455028297048E-5</v>
      </c>
      <c r="AF80">
        <f t="shared" si="74"/>
        <v>4.8368588757929996E-4</v>
      </c>
      <c r="AG80">
        <f t="shared" si="89"/>
        <v>11590.497989080317</v>
      </c>
      <c r="AH80">
        <f t="shared" si="90"/>
        <v>-2998.8808389707538</v>
      </c>
      <c r="AJ80">
        <f t="shared" si="75"/>
        <v>18000</v>
      </c>
      <c r="AK80">
        <f t="shared" si="76"/>
        <v>1833.8732935110002</v>
      </c>
      <c r="AL80">
        <v>1</v>
      </c>
      <c r="AM80">
        <f t="shared" si="77"/>
        <v>4.0037399209395002</v>
      </c>
      <c r="AN80">
        <f t="shared" si="91"/>
        <v>1488.1063353334648</v>
      </c>
      <c r="AO80">
        <f t="shared" si="92"/>
        <v>-4124.1174478665753</v>
      </c>
      <c r="AQ80">
        <f t="shared" si="78"/>
        <v>4.7236655644780345</v>
      </c>
      <c r="AR80">
        <f t="shared" si="79"/>
        <v>-217.28861596598961</v>
      </c>
      <c r="AT80">
        <f t="shared" si="52"/>
        <v>-596873.03072071029</v>
      </c>
      <c r="AU80">
        <f t="shared" si="53"/>
        <v>-2532648.9765548669</v>
      </c>
      <c r="AV80">
        <f t="shared" si="93"/>
        <v>-1.8022444920708205</v>
      </c>
      <c r="AW80">
        <f t="shared" si="94"/>
        <v>-874558.58233807271</v>
      </c>
      <c r="AX80">
        <f t="shared" si="95"/>
        <v>-365558.89662505372</v>
      </c>
      <c r="AY80">
        <f t="shared" si="103"/>
        <v>-2.7456723925021254</v>
      </c>
      <c r="BA80">
        <f t="shared" si="80"/>
        <v>2.7450919613043707</v>
      </c>
      <c r="BB80">
        <f t="shared" si="96"/>
        <v>8.7711379601889377</v>
      </c>
      <c r="BC80">
        <f t="shared" si="97"/>
        <v>0.94342790043130487</v>
      </c>
      <c r="BD80">
        <f t="shared" si="81"/>
        <v>-125.94556296863158</v>
      </c>
      <c r="BF80">
        <f t="shared" si="82"/>
        <v>4.0382780147260764</v>
      </c>
      <c r="BG80">
        <f t="shared" si="83"/>
        <v>-120.3378253482577</v>
      </c>
      <c r="BH80">
        <f t="shared" si="98"/>
        <v>59.662174651742305</v>
      </c>
      <c r="BI80">
        <f t="shared" si="99"/>
        <v>59.662174651742305</v>
      </c>
      <c r="BJ80">
        <f t="shared" si="84"/>
        <v>0</v>
      </c>
      <c r="BK80">
        <f t="shared" si="100"/>
        <v>0</v>
      </c>
      <c r="BM80">
        <f t="shared" si="101"/>
        <v>-4.7328599454628622</v>
      </c>
      <c r="BN80">
        <f t="shared" si="85"/>
        <v>-174.39226237962615</v>
      </c>
      <c r="BQ80" s="56">
        <f t="shared" si="102"/>
        <v>25.673098760474073</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1.0001986505936786</v>
      </c>
      <c r="D81">
        <f t="shared" si="56"/>
        <v>1.993076587607617E-2</v>
      </c>
      <c r="F81">
        <f t="shared" si="57"/>
        <v>3.6969056060934806E-2</v>
      </c>
      <c r="G81">
        <f t="shared" si="58"/>
        <v>7.6578455445803301E-2</v>
      </c>
      <c r="H81">
        <f t="shared" si="59"/>
        <v>-3.0650141945541969</v>
      </c>
      <c r="J81">
        <f t="shared" si="60"/>
        <v>15</v>
      </c>
      <c r="M81">
        <f t="shared" si="61"/>
        <v>0.11241494501886688</v>
      </c>
      <c r="N81">
        <f t="shared" si="62"/>
        <v>-1.5707963250000001</v>
      </c>
      <c r="O81">
        <f t="shared" si="63"/>
        <v>5.9320279360563033</v>
      </c>
      <c r="P81">
        <f t="shared" si="64"/>
        <v>1.4014110914349958</v>
      </c>
      <c r="Q81">
        <f t="shared" si="65"/>
        <v>4.2112305281835578</v>
      </c>
      <c r="R81">
        <f t="shared" si="66"/>
        <v>1.3310458119135959</v>
      </c>
      <c r="S81">
        <f t="shared" si="67"/>
        <v>0.99462558054129135</v>
      </c>
      <c r="T81">
        <f t="shared" si="68"/>
        <v>-0.10372309708208416</v>
      </c>
      <c r="U81">
        <f t="shared" si="69"/>
        <v>0.99664609336997023</v>
      </c>
      <c r="V81">
        <f t="shared" si="70"/>
        <v>-8.1924148945365802E-2</v>
      </c>
      <c r="X81">
        <f t="shared" si="87"/>
        <v>3.7730546873232966</v>
      </c>
      <c r="Y81">
        <f t="shared" si="71"/>
        <v>-118.54898417344339</v>
      </c>
      <c r="Z81">
        <f t="shared" si="88"/>
        <v>61.451015826556613</v>
      </c>
      <c r="AC81">
        <v>1</v>
      </c>
      <c r="AD81">
        <f t="shared" si="72"/>
        <v>5.8471322401800006</v>
      </c>
      <c r="AE81">
        <f t="shared" si="73"/>
        <v>-4.0577800641544506E-5</v>
      </c>
      <c r="AF81">
        <f t="shared" si="74"/>
        <v>4.9420079817884992E-4</v>
      </c>
      <c r="AG81">
        <f t="shared" si="89"/>
        <v>11587.230295014515</v>
      </c>
      <c r="AH81">
        <f t="shared" si="90"/>
        <v>-2974.8724128258254</v>
      </c>
      <c r="AJ81">
        <f t="shared" si="75"/>
        <v>18000</v>
      </c>
      <c r="AK81">
        <f t="shared" si="76"/>
        <v>1873.7401042394999</v>
      </c>
      <c r="AL81">
        <v>1</v>
      </c>
      <c r="AM81">
        <f t="shared" si="77"/>
        <v>4.0907777453077507</v>
      </c>
      <c r="AN81">
        <f t="shared" si="91"/>
        <v>1447.18534491272</v>
      </c>
      <c r="AO81">
        <f t="shared" si="92"/>
        <v>-4046.373498064976</v>
      </c>
      <c r="AQ81">
        <f t="shared" si="78"/>
        <v>4.5248868778280542</v>
      </c>
      <c r="AR81">
        <f t="shared" si="79"/>
        <v>-212.66968325791856</v>
      </c>
      <c r="AT81">
        <f t="shared" si="52"/>
        <v>-580234.26745610533</v>
      </c>
      <c r="AU81">
        <f t="shared" si="53"/>
        <v>-2477713.5578213036</v>
      </c>
      <c r="AV81">
        <f t="shared" si="93"/>
        <v>-1.800832325076102</v>
      </c>
      <c r="AW81">
        <f t="shared" si="94"/>
        <v>-839545.34848948219</v>
      </c>
      <c r="AX81">
        <f t="shared" si="95"/>
        <v>-348389.41393457993</v>
      </c>
      <c r="AY81">
        <f t="shared" si="103"/>
        <v>-2.7482447510878543</v>
      </c>
      <c r="BA81">
        <f t="shared" si="80"/>
        <v>2.7996190453241088</v>
      </c>
      <c r="BB81">
        <f t="shared" si="96"/>
        <v>8.9419787856333244</v>
      </c>
      <c r="BC81">
        <f t="shared" si="97"/>
        <v>0.94741242601175224</v>
      </c>
      <c r="BD81">
        <f t="shared" si="81"/>
        <v>-125.71726646924915</v>
      </c>
      <c r="BF81">
        <f t="shared" si="82"/>
        <v>3.8222964880782104</v>
      </c>
      <c r="BG81">
        <f t="shared" si="83"/>
        <v>-120.18769539709302</v>
      </c>
      <c r="BH81">
        <f t="shared" si="98"/>
        <v>59.812304602906977</v>
      </c>
      <c r="BI81">
        <f t="shared" si="99"/>
        <v>59.812304602906977</v>
      </c>
      <c r="BJ81">
        <f t="shared" si="84"/>
        <v>0</v>
      </c>
      <c r="BK81">
        <f t="shared" si="100"/>
        <v>0</v>
      </c>
      <c r="BM81">
        <f t="shared" si="101"/>
        <v>-5.1196822975551139</v>
      </c>
      <c r="BN81">
        <f t="shared" si="85"/>
        <v>-174.47042892784387</v>
      </c>
      <c r="BQ81" s="56">
        <f t="shared" si="102"/>
        <v>25.843939585918463</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1.0002071928534089</v>
      </c>
      <c r="D82">
        <f t="shared" si="56"/>
        <v>2.0354708824613703E-2</v>
      </c>
      <c r="F82">
        <f t="shared" si="57"/>
        <v>3.5393928679755965E-2</v>
      </c>
      <c r="G82">
        <f t="shared" si="58"/>
        <v>7.4872387499004087E-2</v>
      </c>
      <c r="H82">
        <f t="shared" si="59"/>
        <v>-3.0667202625009962</v>
      </c>
      <c r="J82">
        <f t="shared" si="60"/>
        <v>15</v>
      </c>
      <c r="M82">
        <f t="shared" si="61"/>
        <v>0.11007296699764049</v>
      </c>
      <c r="N82">
        <f t="shared" si="62"/>
        <v>-1.5707963250000001</v>
      </c>
      <c r="O82">
        <f t="shared" si="63"/>
        <v>6.0546908856163242</v>
      </c>
      <c r="P82">
        <f t="shared" si="64"/>
        <v>1.4048748751275841</v>
      </c>
      <c r="Q82">
        <f t="shared" si="65"/>
        <v>4.295828550376191</v>
      </c>
      <c r="R82">
        <f t="shared" si="66"/>
        <v>1.3358570156301417</v>
      </c>
      <c r="S82">
        <f t="shared" si="67"/>
        <v>0.9943963880796366</v>
      </c>
      <c r="T82">
        <f t="shared" si="68"/>
        <v>-0.10591367395985661</v>
      </c>
      <c r="U82">
        <f t="shared" si="69"/>
        <v>0.99650261146607833</v>
      </c>
      <c r="V82">
        <f t="shared" si="70"/>
        <v>-8.3659178318317068E-2</v>
      </c>
      <c r="X82">
        <f t="shared" si="87"/>
        <v>3.5593514380754159</v>
      </c>
      <c r="Y82">
        <f t="shared" si="71"/>
        <v>-118.37324334058059</v>
      </c>
      <c r="Z82">
        <f t="shared" si="88"/>
        <v>61.626756659419414</v>
      </c>
      <c r="AC82">
        <v>1</v>
      </c>
      <c r="AD82">
        <f t="shared" si="72"/>
        <v>5.9715393091200006</v>
      </c>
      <c r="AE82">
        <f t="shared" si="73"/>
        <v>-4.2322884870130625E-5</v>
      </c>
      <c r="AF82">
        <f t="shared" si="74"/>
        <v>5.0471570877839999E-4</v>
      </c>
      <c r="AG82">
        <f t="shared" si="89"/>
        <v>11583.894229785818</v>
      </c>
      <c r="AH82">
        <f t="shared" si="90"/>
        <v>-2952.6796886151792</v>
      </c>
      <c r="AJ82">
        <f t="shared" si="75"/>
        <v>18000</v>
      </c>
      <c r="AK82">
        <f t="shared" si="76"/>
        <v>1913.6069149680002</v>
      </c>
      <c r="AL82">
        <v>1</v>
      </c>
      <c r="AM82">
        <f t="shared" si="77"/>
        <v>4.1778155696760004</v>
      </c>
      <c r="AN82">
        <f t="shared" si="91"/>
        <v>1408.6103514122119</v>
      </c>
      <c r="AO82">
        <f t="shared" si="92"/>
        <v>-3971.3073427687214</v>
      </c>
      <c r="AQ82">
        <f t="shared" si="78"/>
        <v>4.3383947939262475</v>
      </c>
      <c r="AR82">
        <f t="shared" si="79"/>
        <v>-208.24295010845987</v>
      </c>
      <c r="AT82">
        <f t="shared" si="52"/>
        <v>-564619.22266265843</v>
      </c>
      <c r="AU82">
        <f t="shared" si="53"/>
        <v>-2425074.1983441836</v>
      </c>
      <c r="AV82">
        <f t="shared" si="93"/>
        <v>-1.7995466367443089</v>
      </c>
      <c r="AW82">
        <f t="shared" si="94"/>
        <v>-806522.16267049743</v>
      </c>
      <c r="AX82">
        <f t="shared" si="95"/>
        <v>-332465.30510827393</v>
      </c>
      <c r="AY82">
        <f t="shared" si="103"/>
        <v>-2.7505955989426667</v>
      </c>
      <c r="BA82">
        <f t="shared" si="80"/>
        <v>2.8542539591285201</v>
      </c>
      <c r="BB82">
        <f t="shared" si="96"/>
        <v>9.1098522427155295</v>
      </c>
      <c r="BC82">
        <f t="shared" si="97"/>
        <v>0.95104896219835777</v>
      </c>
      <c r="BD82">
        <f t="shared" si="81"/>
        <v>-125.50890829347199</v>
      </c>
      <c r="BF82">
        <f t="shared" si="82"/>
        <v>3.6120523203188482</v>
      </c>
      <c r="BG82">
        <f t="shared" si="83"/>
        <v>-120.05279757260838</v>
      </c>
      <c r="BH82">
        <f t="shared" si="98"/>
        <v>59.947202427391616</v>
      </c>
      <c r="BI82">
        <f t="shared" si="99"/>
        <v>59.947202427391616</v>
      </c>
      <c r="BJ82">
        <f t="shared" si="84"/>
        <v>0</v>
      </c>
      <c r="BK82">
        <f t="shared" si="100"/>
        <v>0</v>
      </c>
      <c r="BM82">
        <f t="shared" si="101"/>
        <v>-5.4977999223966814</v>
      </c>
      <c r="BN82">
        <f t="shared" si="85"/>
        <v>-174.54388927913644</v>
      </c>
      <c r="BQ82" s="56">
        <f t="shared" si="102"/>
        <v>26.011813043000664</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1.0002159148749119</v>
      </c>
      <c r="D83">
        <f t="shared" si="56"/>
        <v>2.0778644455660463E-2</v>
      </c>
      <c r="F83">
        <f t="shared" si="57"/>
        <v>3.3918345673664363E-2</v>
      </c>
      <c r="G83">
        <f t="shared" si="58"/>
        <v>7.3242799897071234E-2</v>
      </c>
      <c r="H83">
        <f t="shared" si="59"/>
        <v>-3.0683498501029289</v>
      </c>
      <c r="J83">
        <f t="shared" si="60"/>
        <v>15</v>
      </c>
      <c r="M83">
        <f t="shared" si="61"/>
        <v>0.10782657991605599</v>
      </c>
      <c r="N83">
        <f t="shared" si="62"/>
        <v>-1.5707963250000001</v>
      </c>
      <c r="O83">
        <f t="shared" si="63"/>
        <v>6.1774235927434056</v>
      </c>
      <c r="P83">
        <f t="shared" si="64"/>
        <v>1.4082010608943369</v>
      </c>
      <c r="Q83">
        <f t="shared" si="65"/>
        <v>4.3805221689532363</v>
      </c>
      <c r="R83">
        <f t="shared" si="66"/>
        <v>1.3404822820394822</v>
      </c>
      <c r="S83">
        <f t="shared" si="67"/>
        <v>0.99416253391442277</v>
      </c>
      <c r="T83">
        <f t="shared" si="68"/>
        <v>-0.10810323101582341</v>
      </c>
      <c r="U83">
        <f t="shared" si="69"/>
        <v>0.99635617281145517</v>
      </c>
      <c r="V83">
        <f t="shared" si="70"/>
        <v>-8.5393702977315467E-2</v>
      </c>
      <c r="X83">
        <f t="shared" si="87"/>
        <v>3.3510156957275377</v>
      </c>
      <c r="Y83">
        <f t="shared" si="71"/>
        <v>-118.21157077993097</v>
      </c>
      <c r="Z83">
        <f t="shared" si="88"/>
        <v>61.788429220069034</v>
      </c>
      <c r="AC83">
        <v>1</v>
      </c>
      <c r="AD83">
        <f t="shared" si="72"/>
        <v>6.0959463780600007</v>
      </c>
      <c r="AE83">
        <f t="shared" si="73"/>
        <v>-4.4104707714055379E-5</v>
      </c>
      <c r="AF83">
        <f t="shared" si="74"/>
        <v>5.1523061937795006E-4</v>
      </c>
      <c r="AG83">
        <f t="shared" si="89"/>
        <v>11580.489913075071</v>
      </c>
      <c r="AH83">
        <f t="shared" si="90"/>
        <v>-2932.1901028042766</v>
      </c>
      <c r="AJ83">
        <f t="shared" si="75"/>
        <v>18000</v>
      </c>
      <c r="AK83">
        <f t="shared" si="76"/>
        <v>1953.4737256965</v>
      </c>
      <c r="AL83">
        <v>1</v>
      </c>
      <c r="AM83">
        <f t="shared" si="77"/>
        <v>4.2648533940442501</v>
      </c>
      <c r="AN83">
        <f t="shared" si="91"/>
        <v>1372.2087695039131</v>
      </c>
      <c r="AO83">
        <f t="shared" si="92"/>
        <v>-3898.7955022595474</v>
      </c>
      <c r="AQ83">
        <f t="shared" si="78"/>
        <v>4.1631973355537051</v>
      </c>
      <c r="AR83">
        <f t="shared" si="79"/>
        <v>-203.99666944213155</v>
      </c>
      <c r="AT83">
        <f t="shared" si="52"/>
        <v>-549945.15039273305</v>
      </c>
      <c r="AU83">
        <f t="shared" si="53"/>
        <v>-2374588.658798846</v>
      </c>
      <c r="AV83">
        <f t="shared" si="93"/>
        <v>-1.7983799649862335</v>
      </c>
      <c r="AW83">
        <f t="shared" si="94"/>
        <v>-775344.36348617391</v>
      </c>
      <c r="AX83">
        <f t="shared" si="95"/>
        <v>-317672.22451612848</v>
      </c>
      <c r="AY83">
        <f t="shared" si="103"/>
        <v>-2.7527372146422571</v>
      </c>
      <c r="BA83">
        <f t="shared" si="80"/>
        <v>2.908989977153853</v>
      </c>
      <c r="BB83">
        <f t="shared" si="96"/>
        <v>9.2748444979953373</v>
      </c>
      <c r="BC83">
        <f t="shared" si="97"/>
        <v>0.95435724965602353</v>
      </c>
      <c r="BD83">
        <f t="shared" si="81"/>
        <v>-125.31935738451507</v>
      </c>
      <c r="BF83">
        <f t="shared" si="82"/>
        <v>3.4072381276983639</v>
      </c>
      <c r="BG83">
        <f t="shared" si="83"/>
        <v>-119.93232543322382</v>
      </c>
      <c r="BH83">
        <f t="shared" si="98"/>
        <v>60.067674566776176</v>
      </c>
      <c r="BI83">
        <f t="shared" si="99"/>
        <v>60.067674566776176</v>
      </c>
      <c r="BJ83">
        <f t="shared" si="84"/>
        <v>0</v>
      </c>
      <c r="BK83">
        <f t="shared" si="100"/>
        <v>0</v>
      </c>
      <c r="BM83">
        <f t="shared" si="101"/>
        <v>-5.867606370296973</v>
      </c>
      <c r="BN83">
        <f t="shared" si="85"/>
        <v>-174.61296804870878</v>
      </c>
      <c r="BQ83" s="56">
        <f t="shared" si="102"/>
        <v>26.17680529828047</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1.0002248166534846</v>
      </c>
      <c r="D84">
        <f t="shared" si="56"/>
        <v>2.1202572617029278E-2</v>
      </c>
      <c r="F84">
        <f t="shared" si="57"/>
        <v>3.2534017048995341E-2</v>
      </c>
      <c r="G84">
        <f t="shared" si="58"/>
        <v>7.1684545855648166E-2</v>
      </c>
      <c r="H84">
        <f t="shared" si="59"/>
        <v>-3.0699081041443521</v>
      </c>
      <c r="J84">
        <f t="shared" si="60"/>
        <v>15</v>
      </c>
      <c r="M84">
        <f t="shared" si="61"/>
        <v>0.10567004831773488</v>
      </c>
      <c r="N84">
        <f t="shared" si="62"/>
        <v>-1.5707963250000001</v>
      </c>
      <c r="O84">
        <f t="shared" si="63"/>
        <v>6.3002219806610622</v>
      </c>
      <c r="P84">
        <f t="shared" si="64"/>
        <v>1.411397618709223</v>
      </c>
      <c r="Q84">
        <f t="shared" si="65"/>
        <v>4.465305944377814</v>
      </c>
      <c r="R84">
        <f t="shared" si="66"/>
        <v>1.3449319986918586</v>
      </c>
      <c r="S84">
        <f t="shared" si="67"/>
        <v>0.9939240280581183</v>
      </c>
      <c r="T84">
        <f t="shared" si="68"/>
        <v>-0.11029174798266468</v>
      </c>
      <c r="U84">
        <f t="shared" si="69"/>
        <v>0.99620678135224006</v>
      </c>
      <c r="V84">
        <f t="shared" si="70"/>
        <v>-8.7127712710275765E-2</v>
      </c>
      <c r="X84">
        <f t="shared" si="87"/>
        <v>3.1477647202155028</v>
      </c>
      <c r="Y84">
        <f t="shared" si="71"/>
        <v>-118.06320783423425</v>
      </c>
      <c r="Z84">
        <f t="shared" si="88"/>
        <v>61.936792165765752</v>
      </c>
      <c r="AC84">
        <v>1</v>
      </c>
      <c r="AD84">
        <f t="shared" si="72"/>
        <v>6.2203534469999999</v>
      </c>
      <c r="AE84">
        <f t="shared" si="73"/>
        <v>-4.5923269173318814E-5</v>
      </c>
      <c r="AF84">
        <f t="shared" si="74"/>
        <v>5.2574552997749992E-4</v>
      </c>
      <c r="AG84">
        <f t="shared" si="89"/>
        <v>11577.017466904574</v>
      </c>
      <c r="AH84">
        <f t="shared" si="90"/>
        <v>-2913.3000701354922</v>
      </c>
      <c r="AJ84">
        <f t="shared" si="75"/>
        <v>18000</v>
      </c>
      <c r="AK84">
        <f t="shared" si="76"/>
        <v>1993.3405364250002</v>
      </c>
      <c r="AL84">
        <v>1</v>
      </c>
      <c r="AM84">
        <f t="shared" si="77"/>
        <v>4.3518912184125007</v>
      </c>
      <c r="AN84">
        <f t="shared" si="91"/>
        <v>1337.8232842930674</v>
      </c>
      <c r="AO84">
        <f t="shared" si="92"/>
        <v>-3828.7208662777707</v>
      </c>
      <c r="AQ84">
        <f t="shared" si="78"/>
        <v>3.9984006397441023</v>
      </c>
      <c r="AR84">
        <f t="shared" si="79"/>
        <v>-199.92003198720511</v>
      </c>
      <c r="AT84">
        <f t="shared" si="52"/>
        <v>-536137.48916381458</v>
      </c>
      <c r="AU84">
        <f t="shared" si="53"/>
        <v>-2326126.2431641906</v>
      </c>
      <c r="AV84">
        <f t="shared" si="93"/>
        <v>-1.7973254136176955</v>
      </c>
      <c r="AW84">
        <f t="shared" si="94"/>
        <v>-745879.88575469668</v>
      </c>
      <c r="AX84">
        <f t="shared" si="95"/>
        <v>-303908.27348905901</v>
      </c>
      <c r="AY84">
        <f t="shared" si="103"/>
        <v>-2.7546809657552913</v>
      </c>
      <c r="BA84">
        <f t="shared" si="80"/>
        <v>2.9638208678075255</v>
      </c>
      <c r="BB84">
        <f t="shared" si="96"/>
        <v>9.4370390301831968</v>
      </c>
      <c r="BC84">
        <f t="shared" si="97"/>
        <v>0.95735555213759582</v>
      </c>
      <c r="BD84">
        <f t="shared" si="81"/>
        <v>-125.14756730642108</v>
      </c>
      <c r="BF84">
        <f t="shared" si="82"/>
        <v>3.2075705228458231</v>
      </c>
      <c r="BG84">
        <f t="shared" si="83"/>
        <v>-119.82552744072369</v>
      </c>
      <c r="BH84">
        <f t="shared" si="98"/>
        <v>60.17447255927631</v>
      </c>
      <c r="BI84">
        <f t="shared" si="99"/>
        <v>60.17447255927631</v>
      </c>
      <c r="BJ84">
        <f t="shared" si="84"/>
        <v>0</v>
      </c>
      <c r="BK84">
        <f t="shared" si="100"/>
        <v>0</v>
      </c>
      <c r="BM84">
        <f t="shared" si="101"/>
        <v>-6.2294685073373746</v>
      </c>
      <c r="BN84">
        <f t="shared" si="85"/>
        <v>-174.67796013430259</v>
      </c>
      <c r="BQ84" s="56">
        <f t="shared" si="102"/>
        <v>26.338999830468332</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1.000233898184328</v>
      </c>
      <c r="D85">
        <f t="shared" si="56"/>
        <v>2.1626493156549076E-2</v>
      </c>
      <c r="F85">
        <f t="shared" si="57"/>
        <v>3.1233505233581808E-2</v>
      </c>
      <c r="G85">
        <f t="shared" si="58"/>
        <v>7.0192938433951177E-2</v>
      </c>
      <c r="H85">
        <f t="shared" si="59"/>
        <v>-3.0713997115660492</v>
      </c>
      <c r="J85">
        <f t="shared" si="60"/>
        <v>15</v>
      </c>
      <c r="M85">
        <f t="shared" si="61"/>
        <v>0.10359808658601459</v>
      </c>
      <c r="N85">
        <f t="shared" si="62"/>
        <v>-1.5707963250000001</v>
      </c>
      <c r="O85">
        <f t="shared" si="63"/>
        <v>6.4230822822560221</v>
      </c>
      <c r="P85">
        <f t="shared" si="64"/>
        <v>1.4144719198422897</v>
      </c>
      <c r="Q85">
        <f t="shared" si="65"/>
        <v>4.5501748369532384</v>
      </c>
      <c r="R85">
        <f t="shared" si="66"/>
        <v>1.3492158072118681</v>
      </c>
      <c r="S85">
        <f t="shared" si="67"/>
        <v>0.99368088070936</v>
      </c>
      <c r="T85">
        <f t="shared" si="68"/>
        <v>-0.11247920465216306</v>
      </c>
      <c r="U85">
        <f t="shared" si="69"/>
        <v>0.99605444111094665</v>
      </c>
      <c r="V85">
        <f t="shared" si="70"/>
        <v>-8.8861197323561139E-2</v>
      </c>
      <c r="X85">
        <f t="shared" si="87"/>
        <v>2.9493373671825203</v>
      </c>
      <c r="Y85">
        <f t="shared" si="71"/>
        <v>-117.92744654517573</v>
      </c>
      <c r="Z85">
        <f t="shared" si="88"/>
        <v>62.072553454824273</v>
      </c>
      <c r="AC85">
        <v>1</v>
      </c>
      <c r="AD85">
        <f t="shared" si="72"/>
        <v>6.3447605159400009</v>
      </c>
      <c r="AE85">
        <f t="shared" si="73"/>
        <v>-4.7778569247920898E-5</v>
      </c>
      <c r="AF85">
        <f t="shared" si="74"/>
        <v>5.3626044057704999E-4</v>
      </c>
      <c r="AG85">
        <f t="shared" si="89"/>
        <v>11573.477015627253</v>
      </c>
      <c r="AH85">
        <f t="shared" si="90"/>
        <v>-2895.9141035264138</v>
      </c>
      <c r="AJ85">
        <f t="shared" si="75"/>
        <v>18000</v>
      </c>
      <c r="AK85">
        <f t="shared" si="76"/>
        <v>2033.2073471535</v>
      </c>
      <c r="AL85">
        <v>1</v>
      </c>
      <c r="AM85">
        <f t="shared" si="77"/>
        <v>4.4389290427807504</v>
      </c>
      <c r="AN85">
        <f t="shared" si="91"/>
        <v>1305.3102926436602</v>
      </c>
      <c r="AO85">
        <f t="shared" si="92"/>
        <v>-3760.9724207030831</v>
      </c>
      <c r="AQ85">
        <f t="shared" si="78"/>
        <v>3.8431975403535743</v>
      </c>
      <c r="AR85">
        <f t="shared" si="79"/>
        <v>-196.0030745580323</v>
      </c>
      <c r="AT85">
        <f t="shared" si="52"/>
        <v>-523128.90954734769</v>
      </c>
      <c r="AU85">
        <f t="shared" si="53"/>
        <v>-2279566.6483494099</v>
      </c>
      <c r="AV85">
        <f t="shared" si="93"/>
        <v>-1.7963766002138599</v>
      </c>
      <c r="AW85">
        <f t="shared" si="94"/>
        <v>-718008.00238984521</v>
      </c>
      <c r="AX85">
        <f t="shared" si="95"/>
        <v>-291082.45040506608</v>
      </c>
      <c r="AY85">
        <f t="shared" si="103"/>
        <v>-2.7564373898768184</v>
      </c>
      <c r="BA85">
        <f t="shared" si="80"/>
        <v>3.0187408433386351</v>
      </c>
      <c r="BB85">
        <f t="shared" si="96"/>
        <v>9.596516615287916</v>
      </c>
      <c r="BC85">
        <f t="shared" si="97"/>
        <v>0.96006078966295849</v>
      </c>
      <c r="BD85">
        <f t="shared" si="81"/>
        <v>-124.99256861346026</v>
      </c>
      <c r="BF85">
        <f t="shared" si="82"/>
        <v>3.0127877007963066</v>
      </c>
      <c r="BG85">
        <f t="shared" si="83"/>
        <v>-119.73170270002302</v>
      </c>
      <c r="BH85">
        <f t="shared" si="98"/>
        <v>60.268297299976979</v>
      </c>
      <c r="BI85">
        <f t="shared" si="99"/>
        <v>60.268297299976979</v>
      </c>
      <c r="BJ85">
        <f t="shared" si="84"/>
        <v>0</v>
      </c>
      <c r="BK85">
        <f t="shared" si="100"/>
        <v>0</v>
      </c>
      <c r="BM85">
        <f t="shared" si="101"/>
        <v>-6.5837289144916102</v>
      </c>
      <c r="BN85">
        <f t="shared" si="85"/>
        <v>-174.73913408656276</v>
      </c>
      <c r="BQ85" s="56">
        <f t="shared" si="102"/>
        <v>26.498477415573053</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1.0002431594625458</v>
      </c>
      <c r="D86">
        <f t="shared" si="56"/>
        <v>2.2050405922065214E-2</v>
      </c>
      <c r="F86">
        <f t="shared" si="57"/>
        <v>3.0010121241028028E-2</v>
      </c>
      <c r="G86">
        <f t="shared" si="58"/>
        <v>6.8763699617029606E-2</v>
      </c>
      <c r="H86">
        <f t="shared" si="59"/>
        <v>-3.0728289503829704</v>
      </c>
      <c r="J86">
        <f t="shared" si="60"/>
        <v>15</v>
      </c>
      <c r="M86">
        <f t="shared" si="61"/>
        <v>0.10160581569012968</v>
      </c>
      <c r="N86">
        <f t="shared" si="62"/>
        <v>-1.5707963250000001</v>
      </c>
      <c r="O86">
        <f t="shared" si="63"/>
        <v>6.546001011400941</v>
      </c>
      <c r="P86">
        <f t="shared" si="64"/>
        <v>1.4174307915705244</v>
      </c>
      <c r="Q86">
        <f t="shared" si="65"/>
        <v>4.6351241712094984</v>
      </c>
      <c r="R86">
        <f t="shared" si="66"/>
        <v>1.3533426678382552</v>
      </c>
      <c r="S86">
        <f t="shared" si="67"/>
        <v>0.99343310225176107</v>
      </c>
      <c r="T86">
        <f t="shared" si="68"/>
        <v>-0.11466558087626462</v>
      </c>
      <c r="U86">
        <f t="shared" si="69"/>
        <v>0.99589915618616465</v>
      </c>
      <c r="V86">
        <f t="shared" si="70"/>
        <v>-9.0594146642331425E-2</v>
      </c>
      <c r="X86">
        <f t="shared" si="87"/>
        <v>2.7554919655663799</v>
      </c>
      <c r="Y86">
        <f t="shared" si="71"/>
        <v>-117.80362573827955</v>
      </c>
      <c r="Z86">
        <f t="shared" si="88"/>
        <v>62.19637426172045</v>
      </c>
      <c r="AC86">
        <v>1</v>
      </c>
      <c r="AD86">
        <f t="shared" si="72"/>
        <v>6.469167584880001</v>
      </c>
      <c r="AE86">
        <f t="shared" si="73"/>
        <v>-4.9670607937861629E-5</v>
      </c>
      <c r="AF86">
        <f t="shared" si="74"/>
        <v>5.4677535117659995E-4</v>
      </c>
      <c r="AG86">
        <f t="shared" si="89"/>
        <v>11569.868685915659</v>
      </c>
      <c r="AH86">
        <f t="shared" si="90"/>
        <v>-2879.9440355204697</v>
      </c>
      <c r="AJ86">
        <f t="shared" si="75"/>
        <v>18000</v>
      </c>
      <c r="AK86">
        <f t="shared" si="76"/>
        <v>2073.0741578820002</v>
      </c>
      <c r="AL86">
        <v>1</v>
      </c>
      <c r="AM86">
        <f t="shared" si="77"/>
        <v>4.5259668671490001</v>
      </c>
      <c r="AN86">
        <f t="shared" si="91"/>
        <v>1274.5385226235289</v>
      </c>
      <c r="AO86">
        <f t="shared" si="92"/>
        <v>-3695.4449664171279</v>
      </c>
      <c r="AQ86">
        <f t="shared" si="78"/>
        <v>3.6968576709796674</v>
      </c>
      <c r="AR86">
        <f t="shared" si="79"/>
        <v>-192.2365988909427</v>
      </c>
      <c r="AT86">
        <f t="shared" ref="AT86:AT149" si="104">-AR86*AH86+AG86*AQ86</f>
        <v>-510858.48858095665</v>
      </c>
      <c r="AU86">
        <f t="shared" ref="AU86:AU149" si="105">AQ86*AH86+AG86*AR86</f>
        <v>-2234798.9489949527</v>
      </c>
      <c r="AV86">
        <f t="shared" si="93"/>
        <v>-1.7955276095618931</v>
      </c>
      <c r="AW86">
        <f t="shared" si="94"/>
        <v>-691618.205815049</v>
      </c>
      <c r="AX86">
        <f t="shared" si="95"/>
        <v>-279113.31647384726</v>
      </c>
      <c r="AY86">
        <f t="shared" si="103"/>
        <v>-2.7580162673198862</v>
      </c>
      <c r="BA86">
        <f t="shared" si="80"/>
        <v>3.0737445153913963</v>
      </c>
      <c r="BB86">
        <f t="shared" si="96"/>
        <v>9.753355336359613</v>
      </c>
      <c r="BC86">
        <f t="shared" si="97"/>
        <v>0.96248865775799319</v>
      </c>
      <c r="BD86">
        <f t="shared" si="81"/>
        <v>-124.85346201824137</v>
      </c>
      <c r="BF86">
        <f t="shared" si="82"/>
        <v>2.8226473165898276</v>
      </c>
      <c r="BG86">
        <f t="shared" si="83"/>
        <v>-119.65019704464996</v>
      </c>
      <c r="BH86">
        <f t="shared" si="98"/>
        <v>60.349802955350043</v>
      </c>
      <c r="BI86">
        <f t="shared" si="99"/>
        <v>60.349802955350043</v>
      </c>
      <c r="BJ86">
        <f t="shared" si="84"/>
        <v>0</v>
      </c>
      <c r="BK86">
        <f t="shared" si="100"/>
        <v>0</v>
      </c>
      <c r="BM86">
        <f t="shared" si="101"/>
        <v>-6.9307080197697868</v>
      </c>
      <c r="BN86">
        <f t="shared" si="85"/>
        <v>-174.79673502640861</v>
      </c>
      <c r="BQ86" s="56">
        <f t="shared" si="102"/>
        <v>26.65531613664475</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1.0002526004831453</v>
      </c>
      <c r="D87">
        <f t="shared" si="56"/>
        <v>2.2474310761439815E-2</v>
      </c>
      <c r="F87">
        <f t="shared" si="57"/>
        <v>2.8857835395235735E-2</v>
      </c>
      <c r="G87">
        <f t="shared" si="58"/>
        <v>6.7392916083088047E-2</v>
      </c>
      <c r="H87">
        <f t="shared" si="59"/>
        <v>-3.0741997339169123</v>
      </c>
      <c r="J87">
        <f t="shared" si="60"/>
        <v>15</v>
      </c>
      <c r="M87">
        <f t="shared" si="61"/>
        <v>9.9688724828051758E-2</v>
      </c>
      <c r="N87">
        <f t="shared" si="62"/>
        <v>-1.5707963250000001</v>
      </c>
      <c r="O87">
        <f t="shared" si="63"/>
        <v>6.6689749373871203</v>
      </c>
      <c r="P87">
        <f t="shared" si="64"/>
        <v>1.4202805660477489</v>
      </c>
      <c r="Q87">
        <f t="shared" si="65"/>
        <v>4.7201496039808069</v>
      </c>
      <c r="R87">
        <f t="shared" si="66"/>
        <v>1.3573209175090415</v>
      </c>
      <c r="S87">
        <f t="shared" si="67"/>
        <v>0.99318070325270091</v>
      </c>
      <c r="T87">
        <f t="shared" si="68"/>
        <v>-0.11685085656813143</v>
      </c>
      <c r="U87">
        <f t="shared" si="69"/>
        <v>0.99574093075225811</v>
      </c>
      <c r="V87">
        <f t="shared" si="70"/>
        <v>-9.2326550510889643E-2</v>
      </c>
      <c r="X87">
        <f t="shared" si="87"/>
        <v>2.5660044460989622</v>
      </c>
      <c r="Y87">
        <f t="shared" si="71"/>
        <v>-117.69112742926313</v>
      </c>
      <c r="Z87">
        <f t="shared" si="88"/>
        <v>62.308872570736867</v>
      </c>
      <c r="AC87">
        <v>1</v>
      </c>
      <c r="AD87">
        <f t="shared" si="72"/>
        <v>6.5935746538200011</v>
      </c>
      <c r="AE87">
        <f t="shared" si="73"/>
        <v>-5.1599385243141029E-5</v>
      </c>
      <c r="AF87">
        <f t="shared" si="74"/>
        <v>5.5729026177615002E-4</v>
      </c>
      <c r="AG87">
        <f t="shared" si="89"/>
        <v>11566.192606750725</v>
      </c>
      <c r="AH87">
        <f t="shared" si="90"/>
        <v>-2865.3083278772592</v>
      </c>
      <c r="AJ87">
        <f t="shared" si="75"/>
        <v>18000</v>
      </c>
      <c r="AK87">
        <f t="shared" si="76"/>
        <v>2112.9409686105005</v>
      </c>
      <c r="AL87">
        <v>1</v>
      </c>
      <c r="AM87">
        <f t="shared" si="77"/>
        <v>4.6130046915172498</v>
      </c>
      <c r="AN87">
        <f t="shared" si="91"/>
        <v>1245.3878088135898</v>
      </c>
      <c r="AO87">
        <f t="shared" si="92"/>
        <v>-3632.0388362049766</v>
      </c>
      <c r="AQ87">
        <f t="shared" si="78"/>
        <v>3.5587188612099645</v>
      </c>
      <c r="AR87">
        <f t="shared" si="79"/>
        <v>-188.61209964412811</v>
      </c>
      <c r="AT87">
        <f t="shared" si="104"/>
        <v>-499270.99206670467</v>
      </c>
      <c r="AU87">
        <f t="shared" si="105"/>
        <v>-2191720.6992372442</v>
      </c>
      <c r="AV87">
        <f t="shared" si="93"/>
        <v>-1.7947729520312632</v>
      </c>
      <c r="AW87">
        <f t="shared" si="94"/>
        <v>-666609.21220394899</v>
      </c>
      <c r="AX87">
        <f t="shared" si="95"/>
        <v>-267927.84422621428</v>
      </c>
      <c r="AY87">
        <f t="shared" si="103"/>
        <v>-2.7594266864324641</v>
      </c>
      <c r="BA87">
        <f t="shared" si="80"/>
        <v>3.1288268554985872</v>
      </c>
      <c r="BB87">
        <f t="shared" si="96"/>
        <v>9.9076306123511291</v>
      </c>
      <c r="BC87">
        <f t="shared" si="97"/>
        <v>0.96465373440120095</v>
      </c>
      <c r="BD87">
        <f t="shared" si="81"/>
        <v>-124.72941226412146</v>
      </c>
      <c r="BF87">
        <f t="shared" si="82"/>
        <v>2.636924613783715</v>
      </c>
      <c r="BG87">
        <f t="shared" si="83"/>
        <v>-119.58039944350162</v>
      </c>
      <c r="BH87">
        <f t="shared" si="98"/>
        <v>60.419600556498381</v>
      </c>
      <c r="BI87">
        <f t="shared" si="99"/>
        <v>60.419600556498381</v>
      </c>
      <c r="BJ87">
        <f t="shared" si="84"/>
        <v>0</v>
      </c>
      <c r="BK87">
        <f t="shared" si="100"/>
        <v>0</v>
      </c>
      <c r="BM87">
        <f t="shared" si="101"/>
        <v>-7.2707059985674132</v>
      </c>
      <c r="BN87">
        <f t="shared" si="85"/>
        <v>-174.85098717938016</v>
      </c>
      <c r="BQ87" s="56">
        <f t="shared" si="102"/>
        <v>26.809591412636266</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1.000262221241037</v>
      </c>
      <c r="D88">
        <f t="shared" si="56"/>
        <v>2.2898207522552075E-2</v>
      </c>
      <c r="F88">
        <f t="shared" si="57"/>
        <v>2.7771200313959417E-2</v>
      </c>
      <c r="G88">
        <f t="shared" si="58"/>
        <v>6.6077000646645484E-2</v>
      </c>
      <c r="H88">
        <f t="shared" si="59"/>
        <v>-3.0755156493533549</v>
      </c>
      <c r="J88">
        <f t="shared" si="60"/>
        <v>15</v>
      </c>
      <c r="M88">
        <f t="shared" si="61"/>
        <v>9.7842637331235979E-2</v>
      </c>
      <c r="N88">
        <f t="shared" si="62"/>
        <v>-1.5707963250000001</v>
      </c>
      <c r="O88">
        <f t="shared" si="63"/>
        <v>6.7920010620830613</v>
      </c>
      <c r="P88">
        <f t="shared" si="64"/>
        <v>1.4230271240420331</v>
      </c>
      <c r="Q88">
        <f t="shared" si="65"/>
        <v>4.8052470957414162</v>
      </c>
      <c r="R88">
        <f t="shared" si="66"/>
        <v>1.3611583222163777</v>
      </c>
      <c r="S88">
        <f t="shared" si="67"/>
        <v>0.99292369446209416</v>
      </c>
      <c r="T88">
        <f t="shared" si="68"/>
        <v>-0.11903501170318559</v>
      </c>
      <c r="U88">
        <f t="shared" si="69"/>
        <v>0.99557976905905554</v>
      </c>
      <c r="V88">
        <f t="shared" si="70"/>
        <v>-9.4058398793026896E-2</v>
      </c>
      <c r="X88">
        <f t="shared" si="87"/>
        <v>2.3806666864396262</v>
      </c>
      <c r="Y88">
        <f t="shared" si="71"/>
        <v>-117.58937352757964</v>
      </c>
      <c r="Z88">
        <f t="shared" si="88"/>
        <v>62.410626472420361</v>
      </c>
      <c r="AC88">
        <v>1</v>
      </c>
      <c r="AD88">
        <f t="shared" si="72"/>
        <v>6.7179817227600003</v>
      </c>
      <c r="AE88">
        <f t="shared" si="73"/>
        <v>-5.3564901163759057E-5</v>
      </c>
      <c r="AF88">
        <f t="shared" si="74"/>
        <v>5.6780517237569998E-4</v>
      </c>
      <c r="AG88">
        <f t="shared" si="89"/>
        <v>11562.448909410403</v>
      </c>
      <c r="AH88">
        <f t="shared" si="90"/>
        <v>-2851.9314578770891</v>
      </c>
      <c r="AJ88">
        <f t="shared" si="75"/>
        <v>18000</v>
      </c>
      <c r="AK88">
        <f t="shared" si="76"/>
        <v>2152.8077793390003</v>
      </c>
      <c r="AL88">
        <v>1</v>
      </c>
      <c r="AM88">
        <f t="shared" si="77"/>
        <v>4.7000425158855004</v>
      </c>
      <c r="AN88">
        <f t="shared" si="91"/>
        <v>1217.7480042033274</v>
      </c>
      <c r="AO88">
        <f t="shared" si="92"/>
        <v>-3570.6596140513534</v>
      </c>
      <c r="AQ88">
        <f t="shared" si="78"/>
        <v>3.4281796366129584</v>
      </c>
      <c r="AR88">
        <f t="shared" si="79"/>
        <v>-185.12170037709976</v>
      </c>
      <c r="AT88">
        <f t="shared" si="104"/>
        <v>-488316.2489405293</v>
      </c>
      <c r="AU88">
        <f t="shared" si="105"/>
        <v>-2150237.1359823062</v>
      </c>
      <c r="AV88">
        <f t="shared" si="93"/>
        <v>-1.7941075262727779</v>
      </c>
      <c r="AW88">
        <f t="shared" si="94"/>
        <v>-642888.07393860142</v>
      </c>
      <c r="AX88">
        <f t="shared" si="95"/>
        <v>-257460.42119165105</v>
      </c>
      <c r="AY88">
        <f t="shared" si="103"/>
        <v>-2.7606771023832293</v>
      </c>
      <c r="BA88">
        <f t="shared" si="80"/>
        <v>3.1839831598810902</v>
      </c>
      <c r="BB88">
        <f t="shared" si="96"/>
        <v>10.059415241676586</v>
      </c>
      <c r="BC88">
        <f t="shared" si="97"/>
        <v>0.96656957611045136</v>
      </c>
      <c r="BD88">
        <f t="shared" si="81"/>
        <v>-124.61964261984085</v>
      </c>
      <c r="BF88">
        <f t="shared" si="82"/>
        <v>2.4554107696000518</v>
      </c>
      <c r="BG88">
        <f t="shared" si="83"/>
        <v>-119.52173870462269</v>
      </c>
      <c r="BH88">
        <f t="shared" si="98"/>
        <v>60.478261295377308</v>
      </c>
      <c r="BI88">
        <f t="shared" si="99"/>
        <v>60.478261295377308</v>
      </c>
      <c r="BJ88">
        <f t="shared" si="84"/>
        <v>0</v>
      </c>
      <c r="BK88">
        <f t="shared" si="100"/>
        <v>0</v>
      </c>
      <c r="BM88">
        <f t="shared" si="101"/>
        <v>-7.6040044720765367</v>
      </c>
      <c r="BN88">
        <f t="shared" si="85"/>
        <v>-174.90209608478187</v>
      </c>
      <c r="BQ88" s="56">
        <f t="shared" si="102"/>
        <v>26.961376041961724</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1.0002720217310346</v>
      </c>
      <c r="D89">
        <f t="shared" si="56"/>
        <v>2.3322096053298599E-2</v>
      </c>
      <c r="F89">
        <f t="shared" si="57"/>
        <v>2.6745284253529969E-2</v>
      </c>
      <c r="G89">
        <f t="shared" si="58"/>
        <v>6.4812658539619206E-2</v>
      </c>
      <c r="H89">
        <f t="shared" si="59"/>
        <v>-3.0767799914603811</v>
      </c>
      <c r="J89">
        <f t="shared" si="60"/>
        <v>15</v>
      </c>
      <c r="M89">
        <f t="shared" si="61"/>
        <v>9.6063680288849887E-2</v>
      </c>
      <c r="N89">
        <f t="shared" si="62"/>
        <v>-1.5707963250000001</v>
      </c>
      <c r="O89">
        <f t="shared" si="63"/>
        <v>6.9150765994876586</v>
      </c>
      <c r="P89">
        <f t="shared" si="64"/>
        <v>1.4256759341534526</v>
      </c>
      <c r="Q89">
        <f t="shared" si="65"/>
        <v>4.8904128848231174</v>
      </c>
      <c r="R89">
        <f t="shared" si="66"/>
        <v>1.364862124266361</v>
      </c>
      <c r="S89">
        <f t="shared" si="67"/>
        <v>0.99266208681114398</v>
      </c>
      <c r="T89">
        <f t="shared" si="68"/>
        <v>-0.12121802632014461</v>
      </c>
      <c r="U89">
        <f t="shared" si="69"/>
        <v>0.99541567543153775</v>
      </c>
      <c r="V89">
        <f t="shared" si="70"/>
        <v>-9.5789681372365418E-2</v>
      </c>
      <c r="X89">
        <f t="shared" si="87"/>
        <v>2.1992850439373637</v>
      </c>
      <c r="Y89">
        <f t="shared" si="71"/>
        <v>-117.49782281364841</v>
      </c>
      <c r="Z89">
        <f t="shared" si="88"/>
        <v>62.502177186351588</v>
      </c>
      <c r="AC89">
        <v>1</v>
      </c>
      <c r="AD89">
        <f t="shared" si="72"/>
        <v>6.8423887917000004</v>
      </c>
      <c r="AE89">
        <f t="shared" si="73"/>
        <v>-5.556715569971576E-5</v>
      </c>
      <c r="AF89">
        <f t="shared" si="74"/>
        <v>5.7832008297524994E-4</v>
      </c>
      <c r="AG89">
        <f t="shared" si="89"/>
        <v>11558.637727458057</v>
      </c>
      <c r="AH89">
        <f t="shared" si="90"/>
        <v>-2839.7433715760385</v>
      </c>
      <c r="AJ89">
        <f t="shared" si="75"/>
        <v>18000</v>
      </c>
      <c r="AK89">
        <f t="shared" si="76"/>
        <v>2192.6745900675005</v>
      </c>
      <c r="AL89">
        <v>1</v>
      </c>
      <c r="AM89">
        <f t="shared" si="77"/>
        <v>4.787080340253751</v>
      </c>
      <c r="AN89">
        <f t="shared" si="91"/>
        <v>1191.5180119547051</v>
      </c>
      <c r="AO89">
        <f t="shared" si="92"/>
        <v>-3511.2178600191028</v>
      </c>
      <c r="AQ89">
        <f t="shared" si="78"/>
        <v>3.3046926635822866</v>
      </c>
      <c r="AR89">
        <f t="shared" si="79"/>
        <v>-181.75809649702578</v>
      </c>
      <c r="AT89">
        <f t="shared" si="104"/>
        <v>-477948.60445877083</v>
      </c>
      <c r="AU89">
        <f t="shared" si="105"/>
        <v>-2110260.4705279879</v>
      </c>
      <c r="AV89">
        <f t="shared" si="93"/>
        <v>-1.7935265857357277</v>
      </c>
      <c r="AW89">
        <f t="shared" si="94"/>
        <v>-620369.38750780071</v>
      </c>
      <c r="AX89">
        <f t="shared" si="95"/>
        <v>-247651.98574750972</v>
      </c>
      <c r="AY89">
        <f t="shared" si="103"/>
        <v>-2.7617753901533222</v>
      </c>
      <c r="BA89">
        <f t="shared" si="80"/>
        <v>3.2392090180109898</v>
      </c>
      <c r="BB89">
        <f t="shared" si="96"/>
        <v>10.208779456899897</v>
      </c>
      <c r="BC89">
        <f t="shared" si="97"/>
        <v>0.96824880441759453</v>
      </c>
      <c r="BD89">
        <f t="shared" si="81"/>
        <v>-124.52342992489271</v>
      </c>
      <c r="BF89">
        <f t="shared" si="82"/>
        <v>2.2779114277031018</v>
      </c>
      <c r="BG89">
        <f t="shared" si="83"/>
        <v>-119.47368045252708</v>
      </c>
      <c r="BH89">
        <f t="shared" si="98"/>
        <v>60.526319547472923</v>
      </c>
      <c r="BI89">
        <f t="shared" si="99"/>
        <v>60.526319547472923</v>
      </c>
      <c r="BJ89">
        <f t="shared" si="84"/>
        <v>0</v>
      </c>
      <c r="BK89">
        <f t="shared" si="100"/>
        <v>0</v>
      </c>
      <c r="BM89">
        <f t="shared" si="101"/>
        <v>-7.9308680291967963</v>
      </c>
      <c r="BN89">
        <f t="shared" si="85"/>
        <v>-174.95025052763441</v>
      </c>
      <c r="BQ89" s="56">
        <f t="shared" si="102"/>
        <v>27.110740257185032</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1.0002820019478551</v>
      </c>
      <c r="D90">
        <f t="shared" si="56"/>
        <v>2.3745976201593744E-2</v>
      </c>
      <c r="F90">
        <f t="shared" si="57"/>
        <v>2.5775613242831976E-2</v>
      </c>
      <c r="G90">
        <f t="shared" si="58"/>
        <v>6.3596857831585862E-2</v>
      </c>
      <c r="H90">
        <f t="shared" si="59"/>
        <v>-3.0779957921684145</v>
      </c>
      <c r="J90">
        <f t="shared" si="60"/>
        <v>15</v>
      </c>
      <c r="M90">
        <f t="shared" si="61"/>
        <v>9.4348257426548995E-2</v>
      </c>
      <c r="N90">
        <f t="shared" si="62"/>
        <v>-1.5707963250000001</v>
      </c>
      <c r="O90">
        <f t="shared" si="63"/>
        <v>7.0381989573917743</v>
      </c>
      <c r="P90">
        <f t="shared" si="64"/>
        <v>1.4282320880435118</v>
      </c>
      <c r="Q90">
        <f t="shared" si="65"/>
        <v>4.9756434641861285</v>
      </c>
      <c r="R90">
        <f t="shared" si="66"/>
        <v>1.3684390850017154</v>
      </c>
      <c r="S90">
        <f t="shared" si="67"/>
        <v>0.99239589141107354</v>
      </c>
      <c r="T90">
        <f t="shared" si="68"/>
        <v>-0.12339988052204805</v>
      </c>
      <c r="U90">
        <f t="shared" si="69"/>
        <v>0.99524865426951881</v>
      </c>
      <c r="V90">
        <f t="shared" si="70"/>
        <v>-9.7520388152700033E-2</v>
      </c>
      <c r="X90">
        <f t="shared" si="87"/>
        <v>2.0216790513924079</v>
      </c>
      <c r="Y90">
        <f t="shared" si="71"/>
        <v>-117.41596816740115</v>
      </c>
      <c r="Z90">
        <f t="shared" si="88"/>
        <v>62.584031832598853</v>
      </c>
      <c r="AC90">
        <v>1</v>
      </c>
      <c r="AD90">
        <f t="shared" si="72"/>
        <v>6.9667958606400004</v>
      </c>
      <c r="AE90">
        <f t="shared" si="73"/>
        <v>-5.7606148851011117E-5</v>
      </c>
      <c r="AF90">
        <f t="shared" si="74"/>
        <v>5.8883499357480001E-4</v>
      </c>
      <c r="AG90">
        <f t="shared" si="89"/>
        <v>11554.759196730689</v>
      </c>
      <c r="AH90">
        <f t="shared" si="90"/>
        <v>-2828.6789956427283</v>
      </c>
      <c r="AJ90">
        <f t="shared" si="75"/>
        <v>18000</v>
      </c>
      <c r="AK90">
        <f t="shared" si="76"/>
        <v>2232.5414007960003</v>
      </c>
      <c r="AL90">
        <v>1</v>
      </c>
      <c r="AM90">
        <f t="shared" si="77"/>
        <v>4.8741181646220006</v>
      </c>
      <c r="AN90">
        <f t="shared" si="91"/>
        <v>1166.6049225187837</v>
      </c>
      <c r="AO90">
        <f t="shared" si="92"/>
        <v>-3453.6288429902452</v>
      </c>
      <c r="AQ90">
        <f t="shared" si="78"/>
        <v>3.1877590054191902</v>
      </c>
      <c r="AR90">
        <f t="shared" si="79"/>
        <v>-178.51450430347467</v>
      </c>
      <c r="AT90">
        <f t="shared" si="104"/>
        <v>-468126.44105598377</v>
      </c>
      <c r="AU90">
        <f t="shared" si="105"/>
        <v>-2071709.2572921943</v>
      </c>
      <c r="AV90">
        <f t="shared" si="93"/>
        <v>-1.793025708559429</v>
      </c>
      <c r="AW90">
        <f t="shared" si="94"/>
        <v>-598974.58566564438</v>
      </c>
      <c r="AX90">
        <f t="shared" si="95"/>
        <v>-238449.27583232126</v>
      </c>
      <c r="AY90">
        <f t="shared" si="103"/>
        <v>-2.762728892379275</v>
      </c>
      <c r="BA90">
        <f t="shared" si="80"/>
        <v>3.2945002844724578</v>
      </c>
      <c r="BB90">
        <f t="shared" si="96"/>
        <v>10.35579098767756</v>
      </c>
      <c r="BC90">
        <f t="shared" si="97"/>
        <v>0.96970318381984599</v>
      </c>
      <c r="BD90">
        <f t="shared" si="81"/>
        <v>-124.44010012323773</v>
      </c>
      <c r="BF90">
        <f t="shared" si="82"/>
        <v>2.1042453939775014</v>
      </c>
      <c r="BG90">
        <f t="shared" si="83"/>
        <v>-119.4357243567066</v>
      </c>
      <c r="BH90">
        <f t="shared" si="98"/>
        <v>60.564275643293399</v>
      </c>
      <c r="BI90">
        <f t="shared" si="99"/>
        <v>60.564275643293399</v>
      </c>
      <c r="BJ90">
        <f t="shared" si="84"/>
        <v>0</v>
      </c>
      <c r="BK90">
        <f t="shared" si="100"/>
        <v>0</v>
      </c>
      <c r="BM90">
        <f t="shared" si="101"/>
        <v>-8.2515455937000581</v>
      </c>
      <c r="BN90">
        <f t="shared" si="85"/>
        <v>-174.99562423346887</v>
      </c>
      <c r="BQ90" s="56">
        <f t="shared" si="102"/>
        <v>27.257751787962693</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1.0002921618861194</v>
      </c>
      <c r="D91">
        <f t="shared" si="56"/>
        <v>2.4169847815369912E-2</v>
      </c>
      <c r="F91">
        <f t="shared" si="57"/>
        <v>2.4858120699252858E-2</v>
      </c>
      <c r="G91">
        <f t="shared" si="58"/>
        <v>6.2426803404071585E-2</v>
      </c>
      <c r="H91">
        <f t="shared" si="59"/>
        <v>-3.0791658465959286</v>
      </c>
      <c r="J91">
        <f t="shared" si="60"/>
        <v>15</v>
      </c>
      <c r="M91">
        <f t="shared" si="61"/>
        <v>9.2693024840118307E-2</v>
      </c>
      <c r="N91">
        <f t="shared" si="62"/>
        <v>-1.5707963250000001</v>
      </c>
      <c r="O91">
        <f t="shared" si="63"/>
        <v>7.1613657209001689</v>
      </c>
      <c r="P91">
        <f t="shared" si="64"/>
        <v>1.4307003321379335</v>
      </c>
      <c r="Q91">
        <f t="shared" si="65"/>
        <v>5.060935560456568</v>
      </c>
      <c r="R91">
        <f t="shared" si="66"/>
        <v>1.3718955234780266</v>
      </c>
      <c r="S91">
        <f t="shared" si="67"/>
        <v>0.99212511955184213</v>
      </c>
      <c r="T91">
        <f t="shared" si="68"/>
        <v>-0.12558055447727523</v>
      </c>
      <c r="U91">
        <f t="shared" si="69"/>
        <v>0.99507871004732162</v>
      </c>
      <c r="V91">
        <f t="shared" si="70"/>
        <v>-9.9250509058337669E-2</v>
      </c>
      <c r="X91">
        <f t="shared" si="87"/>
        <v>1.8476802548337401</v>
      </c>
      <c r="Y91">
        <f t="shared" si="71"/>
        <v>-117.34333402710182</v>
      </c>
      <c r="Z91">
        <f t="shared" si="88"/>
        <v>62.656665972898182</v>
      </c>
      <c r="AC91">
        <v>1</v>
      </c>
      <c r="AD91">
        <f t="shared" si="72"/>
        <v>7.0912029295800005</v>
      </c>
      <c r="AE91">
        <f t="shared" si="73"/>
        <v>-5.968188061764513E-5</v>
      </c>
      <c r="AF91">
        <f t="shared" si="74"/>
        <v>5.9934990417434997E-4</v>
      </c>
      <c r="AG91">
        <f t="shared" si="89"/>
        <v>11550.813455326996</v>
      </c>
      <c r="AH91">
        <f t="shared" si="90"/>
        <v>-2818.6778005825431</v>
      </c>
      <c r="AJ91">
        <f t="shared" si="75"/>
        <v>18000</v>
      </c>
      <c r="AK91">
        <f t="shared" si="76"/>
        <v>2272.4082115245001</v>
      </c>
      <c r="AL91">
        <v>1</v>
      </c>
      <c r="AM91">
        <f t="shared" si="77"/>
        <v>4.9611559889902503</v>
      </c>
      <c r="AN91">
        <f t="shared" si="91"/>
        <v>1142.9232434851028</v>
      </c>
      <c r="AO91">
        <f t="shared" si="92"/>
        <v>-3397.8122828477794</v>
      </c>
      <c r="AQ91">
        <f t="shared" si="78"/>
        <v>3.0769230769230771</v>
      </c>
      <c r="AR91">
        <f t="shared" si="79"/>
        <v>-175.38461538461539</v>
      </c>
      <c r="AT91">
        <f t="shared" si="104"/>
        <v>-458811.75747039373</v>
      </c>
      <c r="AU91">
        <f t="shared" si="105"/>
        <v>-2034507.8300129885</v>
      </c>
      <c r="AV91">
        <f t="shared" si="93"/>
        <v>-1.7926007704527949</v>
      </c>
      <c r="AW91">
        <f t="shared" si="94"/>
        <v>-578631.30406298884</v>
      </c>
      <c r="AX91">
        <f t="shared" si="95"/>
        <v>-229804.17428181946</v>
      </c>
      <c r="AY91">
        <f t="shared" si="103"/>
        <v>-2.7635444626128929</v>
      </c>
      <c r="BA91">
        <f t="shared" si="80"/>
        <v>3.3498530537195101</v>
      </c>
      <c r="BB91">
        <f t="shared" si="96"/>
        <v>10.500515129641579</v>
      </c>
      <c r="BC91">
        <f t="shared" si="97"/>
        <v>0.97094369216009802</v>
      </c>
      <c r="BD91">
        <f t="shared" si="81"/>
        <v>-124.36902423080929</v>
      </c>
      <c r="BF91">
        <f t="shared" si="82"/>
        <v>1.9342434743237511</v>
      </c>
      <c r="BG91">
        <f t="shared" si="83"/>
        <v>-119.40740159029937</v>
      </c>
      <c r="BH91">
        <f t="shared" si="98"/>
        <v>60.592598409700628</v>
      </c>
      <c r="BI91">
        <f t="shared" si="99"/>
        <v>60.592598409700628</v>
      </c>
      <c r="BJ91">
        <f t="shared" si="84"/>
        <v>0</v>
      </c>
      <c r="BK91">
        <f t="shared" si="100"/>
        <v>0</v>
      </c>
      <c r="BM91">
        <f t="shared" si="101"/>
        <v>-8.5662716553178253</v>
      </c>
      <c r="BN91">
        <f t="shared" si="85"/>
        <v>-175.03837735949011</v>
      </c>
      <c r="BQ91" s="56">
        <f t="shared" si="102"/>
        <v>27.402475929926716</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1.0003025015403506</v>
      </c>
      <c r="D92">
        <f t="shared" si="56"/>
        <v>2.4593710742577903E-2</v>
      </c>
      <c r="F92">
        <f t="shared" si="57"/>
        <v>2.3989103435143024E-2</v>
      </c>
      <c r="G92">
        <f t="shared" si="58"/>
        <v>6.1299913986882087E-2</v>
      </c>
      <c r="H92">
        <f t="shared" si="59"/>
        <v>-3.080292736013118</v>
      </c>
      <c r="J92">
        <f t="shared" si="60"/>
        <v>15</v>
      </c>
      <c r="M92">
        <f t="shared" si="61"/>
        <v>9.1094869239426612E-2</v>
      </c>
      <c r="N92">
        <f t="shared" si="62"/>
        <v>-1.5707963250000001</v>
      </c>
      <c r="O92">
        <f t="shared" si="63"/>
        <v>7.2845746375983973</v>
      </c>
      <c r="P92">
        <f t="shared" si="64"/>
        <v>1.4330850962049115</v>
      </c>
      <c r="Q92">
        <f t="shared" si="65"/>
        <v>5.1462861149795245</v>
      </c>
      <c r="R92">
        <f t="shared" si="66"/>
        <v>1.3752373515257612</v>
      </c>
      <c r="S92">
        <f t="shared" si="67"/>
        <v>0.99184978270084134</v>
      </c>
      <c r="T92">
        <f t="shared" si="68"/>
        <v>-0.12776002842055401</v>
      </c>
      <c r="U92">
        <f t="shared" si="69"/>
        <v>0.99490584731345033</v>
      </c>
      <c r="V92">
        <f t="shared" si="70"/>
        <v>-0.1009800340344353</v>
      </c>
      <c r="X92">
        <f t="shared" si="87"/>
        <v>1.6771311753767082</v>
      </c>
      <c r="Y92">
        <f t="shared" si="71"/>
        <v>-117.27947405882621</v>
      </c>
      <c r="Z92">
        <f t="shared" si="88"/>
        <v>62.72052594117379</v>
      </c>
      <c r="AC92">
        <v>1</v>
      </c>
      <c r="AD92">
        <f t="shared" si="72"/>
        <v>7.2156099985200006</v>
      </c>
      <c r="AE92">
        <f t="shared" si="73"/>
        <v>-6.179435099961781E-5</v>
      </c>
      <c r="AF92">
        <f t="shared" si="74"/>
        <v>6.0986481477389993E-4</v>
      </c>
      <c r="AG92">
        <f t="shared" si="89"/>
        <v>11546.800643595221</v>
      </c>
      <c r="AH92">
        <f t="shared" si="90"/>
        <v>-2809.6834091473293</v>
      </c>
      <c r="AJ92">
        <f t="shared" si="75"/>
        <v>18000</v>
      </c>
      <c r="AK92">
        <f t="shared" si="76"/>
        <v>2312.2750222530003</v>
      </c>
      <c r="AL92">
        <v>1</v>
      </c>
      <c r="AM92">
        <f t="shared" si="77"/>
        <v>5.0481938133585</v>
      </c>
      <c r="AN92">
        <f t="shared" si="91"/>
        <v>1120.3942111773495</v>
      </c>
      <c r="AO92">
        <f t="shared" si="92"/>
        <v>-3343.6921031351721</v>
      </c>
      <c r="AQ92">
        <f t="shared" si="78"/>
        <v>2.9717682020802378</v>
      </c>
      <c r="AR92">
        <f t="shared" si="79"/>
        <v>-172.3625557206538</v>
      </c>
      <c r="AT92">
        <f t="shared" si="104"/>
        <v>-449969.79817815719</v>
      </c>
      <c r="AU92">
        <f t="shared" si="105"/>
        <v>-1998585.797140179</v>
      </c>
      <c r="AV92">
        <f t="shared" si="93"/>
        <v>-1.7922479202247872</v>
      </c>
      <c r="AW92">
        <f t="shared" si="94"/>
        <v>-559272.8137775939</v>
      </c>
      <c r="AX92">
        <f t="shared" si="95"/>
        <v>-221673.13708840354</v>
      </c>
      <c r="AY92">
        <f t="shared" si="103"/>
        <v>-2.7642285044950423</v>
      </c>
      <c r="BA92">
        <f t="shared" si="80"/>
        <v>3.4052636373844267</v>
      </c>
      <c r="BB92">
        <f t="shared" si="96"/>
        <v>10.64301481736365</v>
      </c>
      <c r="BC92">
        <f t="shared" si="97"/>
        <v>0.97198058427025513</v>
      </c>
      <c r="BD92">
        <f t="shared" si="81"/>
        <v>-124.30961468901899</v>
      </c>
      <c r="BF92">
        <f t="shared" si="82"/>
        <v>1.7677474365351764</v>
      </c>
      <c r="BG92">
        <f t="shared" si="83"/>
        <v>-119.38827249931694</v>
      </c>
      <c r="BH92">
        <f t="shared" si="98"/>
        <v>60.61172750068306</v>
      </c>
      <c r="BI92">
        <f t="shared" si="99"/>
        <v>60.61172750068306</v>
      </c>
      <c r="BJ92">
        <f t="shared" si="84"/>
        <v>0</v>
      </c>
      <c r="BK92">
        <f t="shared" si="100"/>
        <v>0</v>
      </c>
      <c r="BM92">
        <f t="shared" si="101"/>
        <v>-8.8752673808284719</v>
      </c>
      <c r="BN92">
        <f t="shared" si="85"/>
        <v>-175.07865781029795</v>
      </c>
      <c r="BQ92" s="56">
        <f t="shared" si="102"/>
        <v>27.544975617648788</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1.0003130209049762</v>
      </c>
      <c r="D93">
        <f t="shared" si="56"/>
        <v>2.5017564831187247E-2</v>
      </c>
      <c r="F93">
        <f t="shared" si="57"/>
        <v>2.3165183140099806E-2</v>
      </c>
      <c r="G93">
        <f t="shared" si="58"/>
        <v>6.0213801841221479E-2</v>
      </c>
      <c r="H93">
        <f t="shared" si="59"/>
        <v>-3.0813788481587787</v>
      </c>
      <c r="J93">
        <f t="shared" si="60"/>
        <v>15</v>
      </c>
      <c r="M93">
        <f t="shared" si="61"/>
        <v>8.9550888404860057E-2</v>
      </c>
      <c r="N93">
        <f t="shared" si="62"/>
        <v>-1.5707963250000001</v>
      </c>
      <c r="O93">
        <f t="shared" si="63"/>
        <v>7.4078236041771488</v>
      </c>
      <c r="P93">
        <f t="shared" si="64"/>
        <v>1.4353905191597534</v>
      </c>
      <c r="Q93">
        <f t="shared" si="65"/>
        <v>5.2316922666676184</v>
      </c>
      <c r="R93">
        <f t="shared" si="66"/>
        <v>1.3784701055793707</v>
      </c>
      <c r="S93">
        <f t="shared" si="67"/>
        <v>0.99156989250157668</v>
      </c>
      <c r="T93">
        <f t="shared" si="68"/>
        <v>-0.12993828265396029</v>
      </c>
      <c r="U93">
        <f t="shared" si="69"/>
        <v>0.9947300706902561</v>
      </c>
      <c r="V93">
        <f t="shared" si="70"/>
        <v>-0.1027089530473357</v>
      </c>
      <c r="X93">
        <f t="shared" si="87"/>
        <v>1.5098843797828396</v>
      </c>
      <c r="Y93">
        <f t="shared" si="71"/>
        <v>-117.22396901843953</v>
      </c>
      <c r="Z93">
        <f t="shared" si="88"/>
        <v>62.776030981560467</v>
      </c>
      <c r="AC93">
        <v>1</v>
      </c>
      <c r="AD93">
        <f t="shared" si="72"/>
        <v>7.3400170674599998</v>
      </c>
      <c r="AE93">
        <f t="shared" si="73"/>
        <v>-6.3943559996929112E-5</v>
      </c>
      <c r="AF93">
        <f t="shared" si="74"/>
        <v>6.2037972537345E-4</v>
      </c>
      <c r="AG93">
        <f t="shared" si="89"/>
        <v>11542.72090412085</v>
      </c>
      <c r="AH93">
        <f t="shared" si="90"/>
        <v>-2801.6432445695827</v>
      </c>
      <c r="AJ93">
        <f t="shared" si="75"/>
        <v>18000</v>
      </c>
      <c r="AK93">
        <f t="shared" si="76"/>
        <v>2352.1418329815001</v>
      </c>
      <c r="AL93">
        <v>1</v>
      </c>
      <c r="AM93">
        <f t="shared" si="77"/>
        <v>5.1352316377267506</v>
      </c>
      <c r="AN93">
        <f t="shared" si="91"/>
        <v>1098.9451744177104</v>
      </c>
      <c r="AO93">
        <f t="shared" si="92"/>
        <v>-3291.1961948154685</v>
      </c>
      <c r="AQ93">
        <f t="shared" si="78"/>
        <v>2.8719126938541066</v>
      </c>
      <c r="AR93">
        <f t="shared" si="79"/>
        <v>-169.44284893739231</v>
      </c>
      <c r="AT93">
        <f t="shared" si="104"/>
        <v>-441568.72637990967</v>
      </c>
      <c r="AU93">
        <f t="shared" si="105"/>
        <v>-1963877.5892811595</v>
      </c>
      <c r="AV93">
        <f t="shared" si="93"/>
        <v>-1.7919635576709707</v>
      </c>
      <c r="AW93">
        <f t="shared" si="94"/>
        <v>-540837.51222543465</v>
      </c>
      <c r="AX93">
        <f t="shared" si="95"/>
        <v>-214016.69299847441</v>
      </c>
      <c r="AY93">
        <f t="shared" si="103"/>
        <v>-2.7647870072806127</v>
      </c>
      <c r="BA93">
        <f t="shared" si="80"/>
        <v>3.4607285438372664</v>
      </c>
      <c r="BB93">
        <f t="shared" si="96"/>
        <v>10.783350699912626</v>
      </c>
      <c r="BC93">
        <f t="shared" si="97"/>
        <v>0.97282344960964195</v>
      </c>
      <c r="BD93">
        <f t="shared" si="81"/>
        <v>-124.26132206231908</v>
      </c>
      <c r="BF93">
        <f t="shared" si="82"/>
        <v>1.6046090808785551</v>
      </c>
      <c r="BG93">
        <f t="shared" si="83"/>
        <v>-119.37792446427797</v>
      </c>
      <c r="BH93">
        <f t="shared" si="98"/>
        <v>60.622075535722033</v>
      </c>
      <c r="BI93">
        <f t="shared" si="99"/>
        <v>60.622075535722033</v>
      </c>
      <c r="BJ93">
        <f t="shared" si="84"/>
        <v>0</v>
      </c>
      <c r="BK93">
        <f t="shared" si="100"/>
        <v>0</v>
      </c>
      <c r="BM93">
        <f t="shared" si="101"/>
        <v>-9.1787416190340707</v>
      </c>
      <c r="BN93">
        <f t="shared" si="85"/>
        <v>-175.11660240195891</v>
      </c>
      <c r="BQ93" s="56">
        <f t="shared" si="102"/>
        <v>27.685311500197759</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1.0003237199743269</v>
      </c>
      <c r="D94">
        <f t="shared" si="56"/>
        <v>2.544140992918649E-2</v>
      </c>
      <c r="F94">
        <f t="shared" si="57"/>
        <v>2.2383272569776184E-2</v>
      </c>
      <c r="G94">
        <f t="shared" si="58"/>
        <v>5.9166254737826211E-2</v>
      </c>
      <c r="H94">
        <f t="shared" si="59"/>
        <v>-3.082426395262174</v>
      </c>
      <c r="J94">
        <f t="shared" si="60"/>
        <v>15</v>
      </c>
      <c r="M94">
        <f t="shared" si="61"/>
        <v>8.8058373598112402E-2</v>
      </c>
      <c r="N94">
        <f t="shared" si="62"/>
        <v>-1.5707963250000001</v>
      </c>
      <c r="O94">
        <f t="shared" si="63"/>
        <v>7.5311106543504529</v>
      </c>
      <c r="P94">
        <f t="shared" si="64"/>
        <v>1.4376204724028414</v>
      </c>
      <c r="Q94">
        <f t="shared" si="65"/>
        <v>5.3171513364516922</v>
      </c>
      <c r="R94">
        <f t="shared" si="66"/>
        <v>1.3815989756103459</v>
      </c>
      <c r="S94">
        <f t="shared" si="67"/>
        <v>0.99128546077232804</v>
      </c>
      <c r="T94">
        <f t="shared" si="68"/>
        <v>-0.13211529754790835</v>
      </c>
      <c r="U94">
        <f t="shared" si="69"/>
        <v>0.99455138487359829</v>
      </c>
      <c r="V94">
        <f t="shared" si="70"/>
        <v>-0.1044372560849018</v>
      </c>
      <c r="X94">
        <f t="shared" si="87"/>
        <v>1.3458016464971481</v>
      </c>
      <c r="Y94">
        <f t="shared" si="71"/>
        <v>-117.17642478934047</v>
      </c>
      <c r="Z94">
        <f t="shared" si="88"/>
        <v>62.823575210659527</v>
      </c>
      <c r="AC94">
        <v>1</v>
      </c>
      <c r="AD94">
        <f t="shared" si="72"/>
        <v>7.4644241363999999</v>
      </c>
      <c r="AE94">
        <f t="shared" si="73"/>
        <v>-6.6129507609579075E-5</v>
      </c>
      <c r="AF94">
        <f t="shared" si="74"/>
        <v>6.3089463597299996E-4</v>
      </c>
      <c r="AG94">
        <f t="shared" si="89"/>
        <v>11538.574381714125</v>
      </c>
      <c r="AH94">
        <f t="shared" si="90"/>
        <v>-2794.5082139749088</v>
      </c>
      <c r="AJ94">
        <f t="shared" si="75"/>
        <v>18000</v>
      </c>
      <c r="AK94">
        <f t="shared" si="76"/>
        <v>2392.0086437099999</v>
      </c>
      <c r="AL94">
        <v>1</v>
      </c>
      <c r="AM94">
        <f t="shared" si="77"/>
        <v>5.2222694620950003</v>
      </c>
      <c r="AN94">
        <f t="shared" si="91"/>
        <v>1078.5090420988452</v>
      </c>
      <c r="AO94">
        <f t="shared" si="92"/>
        <v>-3240.2561914361304</v>
      </c>
      <c r="AQ94">
        <f t="shared" si="78"/>
        <v>2.7770063871146902</v>
      </c>
      <c r="AR94">
        <f t="shared" si="79"/>
        <v>-166.62038322688142</v>
      </c>
      <c r="AT94">
        <f t="shared" si="104"/>
        <v>-433579.33478694916</v>
      </c>
      <c r="AU94">
        <f t="shared" si="105"/>
        <v>-1930322.0525321364</v>
      </c>
      <c r="AV94">
        <f t="shared" si="93"/>
        <v>-1.7917443135579127</v>
      </c>
      <c r="AW94">
        <f t="shared" si="94"/>
        <v>-523268.46585617756</v>
      </c>
      <c r="AX94">
        <f t="shared" si="95"/>
        <v>-206799.00462447607</v>
      </c>
      <c r="AY94">
        <f t="shared" si="103"/>
        <v>-2.7652255781000203</v>
      </c>
      <c r="BA94">
        <f t="shared" si="80"/>
        <v>3.5162444597364786</v>
      </c>
      <c r="BB94">
        <f t="shared" si="96"/>
        <v>10.921581217818385</v>
      </c>
      <c r="BC94">
        <f t="shared" si="97"/>
        <v>0.97348126454210759</v>
      </c>
      <c r="BD94">
        <f t="shared" si="81"/>
        <v>-124.22363204294504</v>
      </c>
      <c r="BF94">
        <f t="shared" si="82"/>
        <v>1.4446894061538476</v>
      </c>
      <c r="BG94">
        <f t="shared" si="83"/>
        <v>-119.3759699375278</v>
      </c>
      <c r="BH94">
        <f t="shared" si="98"/>
        <v>60.624030062472201</v>
      </c>
      <c r="BI94">
        <f t="shared" si="99"/>
        <v>60.624030062472201</v>
      </c>
      <c r="BJ94">
        <f t="shared" si="84"/>
        <v>0</v>
      </c>
      <c r="BK94">
        <f t="shared" si="100"/>
        <v>0</v>
      </c>
      <c r="BM94">
        <f t="shared" si="101"/>
        <v>-9.4768918116645384</v>
      </c>
      <c r="BN94">
        <f t="shared" si="85"/>
        <v>-175.15233789458279</v>
      </c>
      <c r="BQ94" s="56">
        <f t="shared" si="102"/>
        <v>27.823542018103524</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1.0003345987426364</v>
      </c>
      <c r="D95">
        <f t="shared" si="56"/>
        <v>2.5865245884583579E-2</v>
      </c>
      <c r="F95">
        <f t="shared" si="57"/>
        <v>2.164054579196438E-2</v>
      </c>
      <c r="G95">
        <f t="shared" si="58"/>
        <v>5.8155219931064782E-2</v>
      </c>
      <c r="H95">
        <f t="shared" si="59"/>
        <v>-3.0834374300689356</v>
      </c>
      <c r="J95">
        <f t="shared" si="60"/>
        <v>15</v>
      </c>
      <c r="M95">
        <f t="shared" si="61"/>
        <v>8.6614793703061368E-2</v>
      </c>
      <c r="N95">
        <f t="shared" si="62"/>
        <v>-1.5707963250000001</v>
      </c>
      <c r="O95">
        <f t="shared" si="63"/>
        <v>7.654433947924705</v>
      </c>
      <c r="P95">
        <f t="shared" si="64"/>
        <v>1.4397785809598918</v>
      </c>
      <c r="Q95">
        <f t="shared" si="65"/>
        <v>5.4026608131634335</v>
      </c>
      <c r="R95">
        <f t="shared" si="66"/>
        <v>1.3846288314622825</v>
      </c>
      <c r="S95">
        <f t="shared" si="67"/>
        <v>0.99099649950479607</v>
      </c>
      <c r="T95">
        <f t="shared" si="68"/>
        <v>-0.13429105354213203</v>
      </c>
      <c r="U95">
        <f t="shared" si="69"/>
        <v>0.99436979463250141</v>
      </c>
      <c r="V95">
        <f t="shared" si="70"/>
        <v>-0.1061649331568487</v>
      </c>
      <c r="X95">
        <f t="shared" si="87"/>
        <v>1.1847532157573857</v>
      </c>
      <c r="Y95">
        <f t="shared" si="71"/>
        <v>-117.13647058061731</v>
      </c>
      <c r="Z95">
        <f t="shared" si="88"/>
        <v>62.863529419382687</v>
      </c>
      <c r="AC95">
        <v>1</v>
      </c>
      <c r="AD95">
        <f t="shared" si="72"/>
        <v>7.58883120534</v>
      </c>
      <c r="AE95">
        <f t="shared" si="73"/>
        <v>-6.8352193837567713E-5</v>
      </c>
      <c r="AF95">
        <f t="shared" si="74"/>
        <v>6.4140954657254993E-4</v>
      </c>
      <c r="AG95">
        <f t="shared" si="89"/>
        <v>11534.361223397349</v>
      </c>
      <c r="AH95">
        <f t="shared" si="90"/>
        <v>-2788.2324229358728</v>
      </c>
      <c r="AJ95">
        <f t="shared" si="75"/>
        <v>18000</v>
      </c>
      <c r="AK95">
        <f t="shared" si="76"/>
        <v>2431.8754544385001</v>
      </c>
      <c r="AL95">
        <v>1</v>
      </c>
      <c r="AM95">
        <f t="shared" si="77"/>
        <v>5.30930728646325</v>
      </c>
      <c r="AN95">
        <f t="shared" si="91"/>
        <v>1059.0237872540717</v>
      </c>
      <c r="AO95">
        <f t="shared" si="92"/>
        <v>-3190.80725576745</v>
      </c>
      <c r="AQ95">
        <f t="shared" si="78"/>
        <v>2.6867275658248255</v>
      </c>
      <c r="AR95">
        <f t="shared" si="79"/>
        <v>-163.89038151531435</v>
      </c>
      <c r="AT95">
        <f t="shared" si="104"/>
        <v>-425974.78929524688</v>
      </c>
      <c r="AU95">
        <f t="shared" si="105"/>
        <v>-1897862.0823486678</v>
      </c>
      <c r="AV95">
        <f t="shared" si="93"/>
        <v>-1.7915870314787448</v>
      </c>
      <c r="AW95">
        <f t="shared" si="94"/>
        <v>-506512.99883793341</v>
      </c>
      <c r="AX95">
        <f t="shared" si="95"/>
        <v>-199987.48272193488</v>
      </c>
      <c r="AY95">
        <f t="shared" si="103"/>
        <v>-2.7655494712974718</v>
      </c>
      <c r="BA95">
        <f t="shared" si="80"/>
        <v>3.5718082333443824</v>
      </c>
      <c r="BB95">
        <f t="shared" si="96"/>
        <v>11.057762680500378</v>
      </c>
      <c r="BC95">
        <f t="shared" si="97"/>
        <v>0.97396243981872699</v>
      </c>
      <c r="BD95">
        <f t="shared" si="81"/>
        <v>-124.19606273035721</v>
      </c>
      <c r="BF95">
        <f t="shared" si="82"/>
        <v>1.2878578598274104</v>
      </c>
      <c r="BG95">
        <f t="shared" si="83"/>
        <v>-119.38204464089655</v>
      </c>
      <c r="BH95">
        <f t="shared" si="98"/>
        <v>60.617955359103448</v>
      </c>
      <c r="BI95">
        <f t="shared" si="99"/>
        <v>60.617955359103448</v>
      </c>
      <c r="BJ95">
        <f t="shared" si="84"/>
        <v>0</v>
      </c>
      <c r="BK95">
        <f t="shared" si="100"/>
        <v>0</v>
      </c>
      <c r="BM95">
        <f t="shared" si="101"/>
        <v>-9.7699048206729682</v>
      </c>
      <c r="BN95">
        <f t="shared" si="85"/>
        <v>-175.18598191053934</v>
      </c>
      <c r="BQ95" s="56">
        <f t="shared" si="102"/>
        <v>27.959723480785517</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1.0003456572040419</v>
      </c>
      <c r="D96">
        <f t="shared" si="56"/>
        <v>2.6289072545406127E-2</v>
      </c>
      <c r="F96">
        <f t="shared" si="57"/>
        <v>2.0934411940207315E-2</v>
      </c>
      <c r="G96">
        <f t="shared" si="58"/>
        <v>5.7178789873915115E-2</v>
      </c>
      <c r="H96">
        <f t="shared" si="59"/>
        <v>-3.0844138601260851</v>
      </c>
      <c r="J96">
        <f t="shared" si="60"/>
        <v>15</v>
      </c>
      <c r="M96">
        <f t="shared" si="61"/>
        <v>8.5217780901399087E-2</v>
      </c>
      <c r="N96">
        <f t="shared" si="62"/>
        <v>-1.5707963250000001</v>
      </c>
      <c r="O96">
        <f t="shared" si="63"/>
        <v>7.7777917608931864</v>
      </c>
      <c r="P96">
        <f t="shared" si="64"/>
        <v>1.4418682426607083</v>
      </c>
      <c r="Q96">
        <f t="shared" si="65"/>
        <v>5.488218340699925</v>
      </c>
      <c r="R96">
        <f t="shared" si="66"/>
        <v>1.3875642468520566</v>
      </c>
      <c r="S96">
        <f t="shared" si="67"/>
        <v>0.99070302086273143</v>
      </c>
      <c r="T96">
        <f t="shared" si="68"/>
        <v>-0.13646553114665599</v>
      </c>
      <c r="U96">
        <f t="shared" si="69"/>
        <v>0.99418530480880585</v>
      </c>
      <c r="V96">
        <f t="shared" si="70"/>
        <v>-0.10789197429507416</v>
      </c>
      <c r="X96">
        <f t="shared" si="87"/>
        <v>1.026617113911235</v>
      </c>
      <c r="Y96">
        <f t="shared" si="71"/>
        <v>-117.10375727156605</v>
      </c>
      <c r="Z96">
        <f t="shared" si="88"/>
        <v>62.896242728433947</v>
      </c>
      <c r="AC96">
        <v>1</v>
      </c>
      <c r="AD96">
        <f t="shared" si="72"/>
        <v>7.713238274280001</v>
      </c>
      <c r="AE96">
        <f t="shared" si="73"/>
        <v>-7.0611618680895013E-5</v>
      </c>
      <c r="AF96">
        <f t="shared" si="74"/>
        <v>6.519244571721E-4</v>
      </c>
      <c r="AG96">
        <f t="shared" si="89"/>
        <v>11530.081578392081</v>
      </c>
      <c r="AH96">
        <f t="shared" si="90"/>
        <v>-2782.772917651283</v>
      </c>
      <c r="AJ96">
        <f t="shared" si="75"/>
        <v>18000</v>
      </c>
      <c r="AK96">
        <f t="shared" si="76"/>
        <v>2471.7422651669999</v>
      </c>
      <c r="AL96">
        <v>1</v>
      </c>
      <c r="AM96">
        <f t="shared" si="77"/>
        <v>5.3963451108315006</v>
      </c>
      <c r="AN96">
        <f t="shared" si="91"/>
        <v>1040.4320012266323</v>
      </c>
      <c r="AO96">
        <f t="shared" si="92"/>
        <v>-3142.7878778049721</v>
      </c>
      <c r="AQ96">
        <f t="shared" si="78"/>
        <v>2.6007802340702209</v>
      </c>
      <c r="AR96">
        <f t="shared" si="79"/>
        <v>-161.24837451235371</v>
      </c>
      <c r="AT96">
        <f t="shared" si="104"/>
        <v>-418730.40134197002</v>
      </c>
      <c r="AU96">
        <f t="shared" si="105"/>
        <v>-1866444.29331069</v>
      </c>
      <c r="AV96">
        <f t="shared" si="93"/>
        <v>-1.7914887513805227</v>
      </c>
      <c r="AW96">
        <f t="shared" si="94"/>
        <v>-490522.32263570291</v>
      </c>
      <c r="AX96">
        <f t="shared" si="95"/>
        <v>-193552.44651694549</v>
      </c>
      <c r="AY96">
        <f t="shared" si="103"/>
        <v>-2.7657636151467981</v>
      </c>
      <c r="BA96">
        <f t="shared" si="80"/>
        <v>3.6274168594103595</v>
      </c>
      <c r="BB96">
        <f t="shared" si="96"/>
        <v>11.191949343418941</v>
      </c>
      <c r="BC96">
        <f t="shared" si="97"/>
        <v>0.97427486376627548</v>
      </c>
      <c r="BD96">
        <f t="shared" si="81"/>
        <v>-124.1781621567234</v>
      </c>
      <c r="BF96">
        <f t="shared" si="82"/>
        <v>1.1339916623748241</v>
      </c>
      <c r="BG96">
        <f t="shared" si="83"/>
        <v>-119.39580590965305</v>
      </c>
      <c r="BH96">
        <f t="shared" si="98"/>
        <v>60.604194090346951</v>
      </c>
      <c r="BI96">
        <f t="shared" si="99"/>
        <v>60.604194090346951</v>
      </c>
      <c r="BJ96">
        <f t="shared" si="84"/>
        <v>0</v>
      </c>
      <c r="BK96">
        <f t="shared" si="100"/>
        <v>0</v>
      </c>
      <c r="BM96">
        <f t="shared" si="101"/>
        <v>-10.057957681044115</v>
      </c>
      <c r="BN96">
        <f t="shared" si="85"/>
        <v>-175.21764375292966</v>
      </c>
      <c r="BQ96" s="56">
        <f t="shared" si="102"/>
        <v>28.093910143704079</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1.0003568953525843</v>
      </c>
      <c r="D97">
        <f t="shared" si="56"/>
        <v>2.6712889759701788E-2</v>
      </c>
      <c r="F97">
        <f t="shared" si="57"/>
        <v>2.0262492007964764E-2</v>
      </c>
      <c r="G97">
        <f t="shared" si="58"/>
        <v>5.6235189455525462E-2</v>
      </c>
      <c r="H97">
        <f t="shared" si="59"/>
        <v>-3.0853574605444747</v>
      </c>
      <c r="J97">
        <f t="shared" si="60"/>
        <v>15</v>
      </c>
      <c r="M97">
        <f t="shared" si="61"/>
        <v>8.3865117712487988E-2</v>
      </c>
      <c r="N97">
        <f t="shared" si="62"/>
        <v>-1.5707963250000001</v>
      </c>
      <c r="O97">
        <f t="shared" si="63"/>
        <v>7.9011824764460519</v>
      </c>
      <c r="P97">
        <f t="shared" si="64"/>
        <v>1.4438926455642438</v>
      </c>
      <c r="Q97">
        <f t="shared" si="65"/>
        <v>5.5738217063375686</v>
      </c>
      <c r="R97">
        <f t="shared" si="66"/>
        <v>1.390409521271466</v>
      </c>
      <c r="S97">
        <f t="shared" si="67"/>
        <v>0.99040503718054729</v>
      </c>
      <c r="T97">
        <f t="shared" si="68"/>
        <v>-0.13863871094275793</v>
      </c>
      <c r="U97">
        <f t="shared" si="69"/>
        <v>0.99399792031681555</v>
      </c>
      <c r="V97">
        <f t="shared" si="70"/>
        <v>-0.10961836955398681</v>
      </c>
      <c r="X97">
        <f t="shared" si="87"/>
        <v>0.87127854338746713</v>
      </c>
      <c r="Y97">
        <f t="shared" si="71"/>
        <v>-117.07795588974446</v>
      </c>
      <c r="Z97">
        <f t="shared" si="88"/>
        <v>62.922044110255541</v>
      </c>
      <c r="AC97">
        <v>1</v>
      </c>
      <c r="AD97">
        <f t="shared" si="72"/>
        <v>7.8376453432200011</v>
      </c>
      <c r="AE97">
        <f t="shared" si="73"/>
        <v>-7.2907782139560947E-5</v>
      </c>
      <c r="AF97">
        <f t="shared" si="74"/>
        <v>6.6243936777164996E-4</v>
      </c>
      <c r="AG97">
        <f t="shared" si="89"/>
        <v>11525.735598106097</v>
      </c>
      <c r="AH97">
        <f t="shared" si="90"/>
        <v>-2778.0894516813778</v>
      </c>
      <c r="AJ97">
        <f t="shared" si="75"/>
        <v>18000</v>
      </c>
      <c r="AK97">
        <f t="shared" si="76"/>
        <v>2511.6090758955002</v>
      </c>
      <c r="AL97">
        <v>1</v>
      </c>
      <c r="AM97">
        <f t="shared" si="77"/>
        <v>5.4833829351997503</v>
      </c>
      <c r="AN97">
        <f t="shared" si="91"/>
        <v>1022.6804923277912</v>
      </c>
      <c r="AO97">
        <f t="shared" si="92"/>
        <v>-3096.1396838963888</v>
      </c>
      <c r="AQ97">
        <f t="shared" si="78"/>
        <v>2.5188916876574305</v>
      </c>
      <c r="AR97">
        <f t="shared" si="79"/>
        <v>-158.69017632241813</v>
      </c>
      <c r="AT97">
        <f t="shared" si="104"/>
        <v>-411823.42533456092</v>
      </c>
      <c r="AU97">
        <f t="shared" si="105"/>
        <v>-1836018.720736437</v>
      </c>
      <c r="AV97">
        <f t="shared" si="93"/>
        <v>-1.7914466945877461</v>
      </c>
      <c r="AW97">
        <f t="shared" si="94"/>
        <v>-475251.20199797658</v>
      </c>
      <c r="AX97">
        <f t="shared" si="95"/>
        <v>-187466.8240076201</v>
      </c>
      <c r="AY97">
        <f t="shared" si="103"/>
        <v>-2.7658726362112716</v>
      </c>
      <c r="BA97">
        <f t="shared" si="80"/>
        <v>3.6830674654493261</v>
      </c>
      <c r="BB97">
        <f t="shared" si="96"/>
        <v>11.324193484369538</v>
      </c>
      <c r="BC97">
        <f t="shared" si="97"/>
        <v>0.97442594162352547</v>
      </c>
      <c r="BD97">
        <f t="shared" si="81"/>
        <v>-124.16950603311521</v>
      </c>
      <c r="BF97">
        <f t="shared" si="82"/>
        <v>0.98297519727940719</v>
      </c>
      <c r="BG97">
        <f t="shared" si="83"/>
        <v>-119.41693116993525</v>
      </c>
      <c r="BH97">
        <f t="shared" si="98"/>
        <v>60.583068830064747</v>
      </c>
      <c r="BI97">
        <f t="shared" si="99"/>
        <v>60.583068830064747</v>
      </c>
      <c r="BJ97">
        <f t="shared" si="84"/>
        <v>0</v>
      </c>
      <c r="BK97">
        <f t="shared" si="100"/>
        <v>0</v>
      </c>
      <c r="BM97">
        <f t="shared" si="101"/>
        <v>-10.341218287090131</v>
      </c>
      <c r="BN97">
        <f t="shared" si="85"/>
        <v>-175.24742513682003</v>
      </c>
      <c r="BQ97" s="56">
        <f t="shared" si="102"/>
        <v>28.226154284654676</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1.0003683131822079</v>
      </c>
      <c r="D98">
        <f t="shared" si="56"/>
        <v>2.7136697375538563E-2</v>
      </c>
      <c r="F98">
        <f t="shared" si="57"/>
        <v>1.9622598285459789E-2</v>
      </c>
      <c r="G98">
        <f t="shared" si="58"/>
        <v>5.532276457396839E-2</v>
      </c>
      <c r="H98">
        <f t="shared" si="59"/>
        <v>-3.0862698854260318</v>
      </c>
      <c r="J98">
        <f t="shared" si="60"/>
        <v>15</v>
      </c>
      <c r="M98">
        <f t="shared" si="61"/>
        <v>8.2554725248230376E-2</v>
      </c>
      <c r="N98">
        <f t="shared" si="62"/>
        <v>-1.5707963250000001</v>
      </c>
      <c r="O98">
        <f t="shared" si="63"/>
        <v>8.0246045767989642</v>
      </c>
      <c r="P98">
        <f t="shared" si="64"/>
        <v>1.4458547838131466</v>
      </c>
      <c r="Q98">
        <f t="shared" si="65"/>
        <v>5.6594688300781497</v>
      </c>
      <c r="R98">
        <f t="shared" si="66"/>
        <v>1.393168699997593</v>
      </c>
      <c r="S98">
        <f t="shared" si="67"/>
        <v>0.99010256096191485</v>
      </c>
      <c r="T98">
        <f t="shared" si="68"/>
        <v>-0.14081057358392068</v>
      </c>
      <c r="U98">
        <f t="shared" si="69"/>
        <v>0.99380764614294004</v>
      </c>
      <c r="V98">
        <f t="shared" si="70"/>
        <v>-0.11134410901083275</v>
      </c>
      <c r="X98">
        <f t="shared" si="87"/>
        <v>0.71862933088418679</v>
      </c>
      <c r="Y98">
        <f t="shared" si="71"/>
        <v>-117.05875621087009</v>
      </c>
      <c r="Z98">
        <f t="shared" si="88"/>
        <v>62.941243789129913</v>
      </c>
      <c r="AC98">
        <v>1</v>
      </c>
      <c r="AD98">
        <f t="shared" si="72"/>
        <v>7.9620524121600011</v>
      </c>
      <c r="AE98">
        <f t="shared" si="73"/>
        <v>-7.524068421356553E-5</v>
      </c>
      <c r="AF98">
        <f t="shared" si="74"/>
        <v>6.7295427837120003E-4</v>
      </c>
      <c r="AG98">
        <f t="shared" si="89"/>
        <v>11521.323436120225</v>
      </c>
      <c r="AH98">
        <f t="shared" si="90"/>
        <v>-2774.144274553094</v>
      </c>
      <c r="AJ98">
        <f t="shared" si="75"/>
        <v>18000</v>
      </c>
      <c r="AK98">
        <f t="shared" si="76"/>
        <v>2551.4758866239999</v>
      </c>
      <c r="AL98">
        <v>1</v>
      </c>
      <c r="AM98">
        <f t="shared" si="77"/>
        <v>5.5704207595680009</v>
      </c>
      <c r="AN98">
        <f t="shared" si="91"/>
        <v>1005.7199240581044</v>
      </c>
      <c r="AO98">
        <f t="shared" si="92"/>
        <v>-3050.8072566604178</v>
      </c>
      <c r="AQ98">
        <f t="shared" si="78"/>
        <v>2.4408103490358801</v>
      </c>
      <c r="AR98">
        <f t="shared" si="79"/>
        <v>-156.21186233829633</v>
      </c>
      <c r="AT98">
        <f t="shared" si="104"/>
        <v>-405232.87804558902</v>
      </c>
      <c r="AU98">
        <f t="shared" si="105"/>
        <v>-1806538.5506132476</v>
      </c>
      <c r="AV98">
        <f t="shared" si="93"/>
        <v>-1.7914582501670024</v>
      </c>
      <c r="AW98">
        <f t="shared" si="94"/>
        <v>-460657.65339852043</v>
      </c>
      <c r="AX98">
        <f t="shared" si="95"/>
        <v>-181705.8870376292</v>
      </c>
      <c r="AY98">
        <f t="shared" si="103"/>
        <v>-2.7658808815837221</v>
      </c>
      <c r="BA98">
        <f t="shared" si="80"/>
        <v>3.7387572992645435</v>
      </c>
      <c r="BB98">
        <f t="shared" si="96"/>
        <v>11.454545478472379</v>
      </c>
      <c r="BC98">
        <f t="shared" si="97"/>
        <v>0.9744226314167197</v>
      </c>
      <c r="BD98">
        <f t="shared" si="81"/>
        <v>-124.16969569399473</v>
      </c>
      <c r="BF98">
        <f t="shared" si="82"/>
        <v>0.83469945924964717</v>
      </c>
      <c r="BG98">
        <f t="shared" si="83"/>
        <v>-119.44511653796972</v>
      </c>
      <c r="BH98">
        <f t="shared" si="98"/>
        <v>60.554883462030276</v>
      </c>
      <c r="BI98">
        <f t="shared" si="99"/>
        <v>60.554883462030276</v>
      </c>
      <c r="BJ98">
        <f t="shared" si="84"/>
        <v>0</v>
      </c>
      <c r="BK98">
        <f t="shared" si="100"/>
        <v>0</v>
      </c>
      <c r="BM98">
        <f t="shared" si="101"/>
        <v>-10.619846019222734</v>
      </c>
      <c r="BN98">
        <f t="shared" si="85"/>
        <v>-175.27542084397501</v>
      </c>
      <c r="BQ98" s="56">
        <f t="shared" si="102"/>
        <v>28.356506278757514</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1.0003799106867599</v>
      </c>
      <c r="D99">
        <f t="shared" si="56"/>
        <v>2.7560495241005123E-2</v>
      </c>
      <c r="F99">
        <f t="shared" si="57"/>
        <v>1.9012716099208519E-2</v>
      </c>
      <c r="G99">
        <f t="shared" si="58"/>
        <v>5.4439971882845453E-2</v>
      </c>
      <c r="H99">
        <f t="shared" si="59"/>
        <v>-3.0871526781171545</v>
      </c>
      <c r="J99">
        <f t="shared" si="60"/>
        <v>15</v>
      </c>
      <c r="M99">
        <f t="shared" si="61"/>
        <v>8.1284652552103751E-2</v>
      </c>
      <c r="N99">
        <f t="shared" si="62"/>
        <v>-1.5707963250000001</v>
      </c>
      <c r="O99">
        <f t="shared" si="63"/>
        <v>8.1480566357550632</v>
      </c>
      <c r="P99">
        <f t="shared" si="64"/>
        <v>1.4477574720795592</v>
      </c>
      <c r="Q99">
        <f t="shared" si="65"/>
        <v>5.7451577549231816</v>
      </c>
      <c r="R99">
        <f t="shared" si="66"/>
        <v>1.3958455923972175</v>
      </c>
      <c r="S99">
        <f t="shared" si="67"/>
        <v>0.98979560487834506</v>
      </c>
      <c r="T99">
        <f t="shared" si="68"/>
        <v>-0.14298109979677481</v>
      </c>
      <c r="U99">
        <f t="shared" si="69"/>
        <v>0.9936144873453312</v>
      </c>
      <c r="V99">
        <f t="shared" si="70"/>
        <v>-0.11306918276601982</v>
      </c>
      <c r="X99">
        <f t="shared" si="87"/>
        <v>0.56856742729220155</v>
      </c>
      <c r="Y99">
        <f t="shared" si="71"/>
        <v>-117.04586546992017</v>
      </c>
      <c r="Z99">
        <f t="shared" si="88"/>
        <v>62.954134530079827</v>
      </c>
      <c r="AC99">
        <v>1</v>
      </c>
      <c r="AD99">
        <f t="shared" si="72"/>
        <v>8.0864594811000003</v>
      </c>
      <c r="AE99">
        <f t="shared" si="73"/>
        <v>-7.7610324902908787E-5</v>
      </c>
      <c r="AF99">
        <f t="shared" si="74"/>
        <v>6.8346918897074999E-4</v>
      </c>
      <c r="AG99">
        <f t="shared" si="89"/>
        <v>11516.845248174994</v>
      </c>
      <c r="AH99">
        <f t="shared" si="90"/>
        <v>-2770.901939880177</v>
      </c>
      <c r="AJ99">
        <f t="shared" si="75"/>
        <v>18000</v>
      </c>
      <c r="AK99">
        <f t="shared" si="76"/>
        <v>2591.3426973525002</v>
      </c>
      <c r="AL99">
        <v>1</v>
      </c>
      <c r="AM99">
        <f t="shared" si="77"/>
        <v>5.6574585839362497</v>
      </c>
      <c r="AN99">
        <f t="shared" si="91"/>
        <v>989.50448856110199</v>
      </c>
      <c r="AO99">
        <f t="shared" si="92"/>
        <v>-3006.7379653009543</v>
      </c>
      <c r="AQ99">
        <f t="shared" si="78"/>
        <v>2.3663038334122102</v>
      </c>
      <c r="AR99">
        <f t="shared" si="79"/>
        <v>-153.80974917179367</v>
      </c>
      <c r="AT99">
        <f t="shared" si="104"/>
        <v>-398939.37729303486</v>
      </c>
      <c r="AU99">
        <f t="shared" si="105"/>
        <v>-1777959.8747545073</v>
      </c>
      <c r="AV99">
        <f t="shared" si="93"/>
        <v>-1.7915209624956587</v>
      </c>
      <c r="AW99">
        <f t="shared" si="94"/>
        <v>-446702.67244570592</v>
      </c>
      <c r="AX99">
        <f t="shared" si="95"/>
        <v>-176247.01667867674</v>
      </c>
      <c r="AY99">
        <f t="shared" si="103"/>
        <v>-2.765792439216876</v>
      </c>
      <c r="BA99">
        <f t="shared" si="80"/>
        <v>3.7944837175822039</v>
      </c>
      <c r="BB99">
        <f t="shared" si="96"/>
        <v>11.583053871516944</v>
      </c>
      <c r="BC99">
        <f t="shared" si="97"/>
        <v>0.97427147672121728</v>
      </c>
      <c r="BD99">
        <f t="shared" si="81"/>
        <v>-124.17835622011049</v>
      </c>
      <c r="BF99">
        <f t="shared" si="82"/>
        <v>0.68906155417354076</v>
      </c>
      <c r="BG99">
        <f t="shared" si="83"/>
        <v>-119.48007553044401</v>
      </c>
      <c r="BH99">
        <f t="shared" si="98"/>
        <v>60.519924469555988</v>
      </c>
      <c r="BI99">
        <f t="shared" si="99"/>
        <v>60.519924469555988</v>
      </c>
      <c r="BJ99">
        <f t="shared" si="84"/>
        <v>0</v>
      </c>
      <c r="BK99">
        <f t="shared" si="100"/>
        <v>0</v>
      </c>
      <c r="BM99">
        <f t="shared" si="101"/>
        <v>-10.893992317343404</v>
      </c>
      <c r="BN99">
        <f t="shared" si="85"/>
        <v>-175.30171931033351</v>
      </c>
      <c r="BQ99" s="56">
        <f t="shared" si="102"/>
        <v>28.48501467180208</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1.0003916878599919</v>
      </c>
      <c r="D100">
        <f t="shared" si="56"/>
        <v>2.7984283204211126E-2</v>
      </c>
      <c r="F100">
        <f t="shared" si="57"/>
        <v>1.8430987562871887E-2</v>
      </c>
      <c r="G100">
        <f t="shared" si="58"/>
        <v>5.3585369572426385E-2</v>
      </c>
      <c r="H100">
        <f t="shared" si="59"/>
        <v>-3.0880072804275738</v>
      </c>
      <c r="J100">
        <f t="shared" si="60"/>
        <v>15</v>
      </c>
      <c r="M100">
        <f t="shared" si="61"/>
        <v>8.0053066907374903E-2</v>
      </c>
      <c r="N100">
        <f t="shared" si="62"/>
        <v>-1.5707963250000001</v>
      </c>
      <c r="O100">
        <f t="shared" si="63"/>
        <v>8.2715373119249005</v>
      </c>
      <c r="P100">
        <f t="shared" si="64"/>
        <v>1.4496033587452735</v>
      </c>
      <c r="Q100">
        <f t="shared" si="65"/>
        <v>5.8308866379842534</v>
      </c>
      <c r="R100">
        <f t="shared" si="66"/>
        <v>1.3984437886904313</v>
      </c>
      <c r="S100">
        <f t="shared" si="67"/>
        <v>0.98948418176775399</v>
      </c>
      <c r="T100">
        <f t="shared" si="68"/>
        <v>-0.14515027038203121</v>
      </c>
      <c r="U100">
        <f t="shared" si="69"/>
        <v>0.99341844905351606</v>
      </c>
      <c r="V100">
        <f t="shared" si="70"/>
        <v>-0.11479358094344012</v>
      </c>
      <c r="X100">
        <f t="shared" si="87"/>
        <v>0.42099645369009009</v>
      </c>
      <c r="Y100">
        <f t="shared" si="71"/>
        <v>-117.03900717375413</v>
      </c>
      <c r="Z100">
        <f t="shared" si="88"/>
        <v>62.960992826245871</v>
      </c>
      <c r="AC100">
        <v>1</v>
      </c>
      <c r="AD100">
        <f t="shared" si="72"/>
        <v>8.2108665500400004</v>
      </c>
      <c r="AE100">
        <f t="shared" si="73"/>
        <v>-8.0016704207590706E-5</v>
      </c>
      <c r="AF100">
        <f t="shared" si="74"/>
        <v>6.9398409957029995E-4</v>
      </c>
      <c r="AG100">
        <f t="shared" si="89"/>
        <v>11512.301192157125</v>
      </c>
      <c r="AH100">
        <f t="shared" si="90"/>
        <v>-2768.3291309283331</v>
      </c>
      <c r="AJ100">
        <f t="shared" si="75"/>
        <v>18000</v>
      </c>
      <c r="AK100">
        <f t="shared" si="76"/>
        <v>2631.209508081</v>
      </c>
      <c r="AL100">
        <v>1</v>
      </c>
      <c r="AM100">
        <f t="shared" si="77"/>
        <v>5.7444964083045003</v>
      </c>
      <c r="AN100">
        <f t="shared" si="91"/>
        <v>973.99161149622</v>
      </c>
      <c r="AO100">
        <f t="shared" si="92"/>
        <v>-2963.8818058777483</v>
      </c>
      <c r="AQ100">
        <f t="shared" si="78"/>
        <v>2.2951572182694515</v>
      </c>
      <c r="AR100">
        <f t="shared" si="79"/>
        <v>-151.4803764057838</v>
      </c>
      <c r="AT100">
        <f t="shared" si="104"/>
        <v>-392924.99758804881</v>
      </c>
      <c r="AU100">
        <f t="shared" si="105"/>
        <v>-1750241.4684721108</v>
      </c>
      <c r="AV100">
        <f t="shared" si="93"/>
        <v>-1.7916325199131899</v>
      </c>
      <c r="AW100">
        <f t="shared" si="94"/>
        <v>-433349.98717868759</v>
      </c>
      <c r="AX100">
        <f t="shared" si="95"/>
        <v>-171069.49508415925</v>
      </c>
      <c r="AY100">
        <f t="shared" si="103"/>
        <v>-2.7656111565306998</v>
      </c>
      <c r="BA100">
        <f t="shared" si="80"/>
        <v>3.8502441756812491</v>
      </c>
      <c r="BB100">
        <f t="shared" si="96"/>
        <v>11.709765451408165</v>
      </c>
      <c r="BC100">
        <f t="shared" si="97"/>
        <v>0.97397863661750983</v>
      </c>
      <c r="BD100">
        <f t="shared" si="81"/>
        <v>-124.19513472214427</v>
      </c>
      <c r="BF100">
        <f t="shared" si="82"/>
        <v>0.54596424514663966</v>
      </c>
      <c r="BG100">
        <f t="shared" si="83"/>
        <v>-119.521537876355</v>
      </c>
      <c r="BH100">
        <f t="shared" si="98"/>
        <v>60.478462123645002</v>
      </c>
      <c r="BI100">
        <f t="shared" si="99"/>
        <v>60.478462123645002</v>
      </c>
      <c r="BJ100">
        <f t="shared" si="84"/>
        <v>0</v>
      </c>
      <c r="BK100">
        <f t="shared" si="100"/>
        <v>0</v>
      </c>
      <c r="BM100">
        <f t="shared" si="101"/>
        <v>-11.163801206261523</v>
      </c>
      <c r="BN100">
        <f t="shared" si="85"/>
        <v>-175.32640315421071</v>
      </c>
      <c r="BQ100" s="56">
        <f t="shared" si="102"/>
        <v>28.611726251693305</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1.0004036446955582</v>
      </c>
      <c r="D101">
        <f t="shared" si="56"/>
        <v>2.8408061113287579E-2</v>
      </c>
      <c r="F101">
        <f t="shared" si="57"/>
        <v>1.7875697089065157E-2</v>
      </c>
      <c r="G101">
        <f t="shared" si="58"/>
        <v>5.2757609064693359E-2</v>
      </c>
      <c r="H101">
        <f t="shared" si="59"/>
        <v>-3.0888350409353067</v>
      </c>
      <c r="J101">
        <f t="shared" si="60"/>
        <v>15</v>
      </c>
      <c r="M101">
        <f t="shared" si="61"/>
        <v>7.8858245013234976E-2</v>
      </c>
      <c r="N101">
        <f t="shared" si="62"/>
        <v>-1.5707963250000001</v>
      </c>
      <c r="O101">
        <f t="shared" si="63"/>
        <v>8.3950453425377027</v>
      </c>
      <c r="P101">
        <f t="shared" si="64"/>
        <v>1.4513949379430691</v>
      </c>
      <c r="Q101">
        <f t="shared" si="65"/>
        <v>5.9166537423474574</v>
      </c>
      <c r="R101">
        <f t="shared" si="66"/>
        <v>1.4009666753208343</v>
      </c>
      <c r="S101">
        <f t="shared" si="67"/>
        <v>0.98916830463301275</v>
      </c>
      <c r="T101">
        <f t="shared" si="68"/>
        <v>-0.14731806621540369</v>
      </c>
      <c r="U101">
        <f t="shared" si="69"/>
        <v>0.99321953646802585</v>
      </c>
      <c r="V101">
        <f t="shared" si="70"/>
        <v>-0.11651729369079042</v>
      </c>
      <c r="X101">
        <f t="shared" si="87"/>
        <v>0.27582528845121146</v>
      </c>
      <c r="Y101">
        <f t="shared" si="71"/>
        <v>-117.0379200064578</v>
      </c>
      <c r="Z101">
        <f t="shared" si="88"/>
        <v>62.962079993542204</v>
      </c>
      <c r="AC101">
        <v>1</v>
      </c>
      <c r="AD101">
        <f t="shared" si="72"/>
        <v>8.3352736189800005</v>
      </c>
      <c r="AE101">
        <f t="shared" si="73"/>
        <v>-8.2459822127611259E-5</v>
      </c>
      <c r="AF101">
        <f t="shared" si="74"/>
        <v>7.0449901016985002E-4</v>
      </c>
      <c r="AG101">
        <f t="shared" si="89"/>
        <v>11507.691428085836</v>
      </c>
      <c r="AH101">
        <f t="shared" si="90"/>
        <v>-2766.3945018028098</v>
      </c>
      <c r="AJ101">
        <f t="shared" si="75"/>
        <v>18000</v>
      </c>
      <c r="AK101">
        <f t="shared" si="76"/>
        <v>2671.0763188095002</v>
      </c>
      <c r="AL101">
        <v>1</v>
      </c>
      <c r="AM101">
        <f t="shared" si="77"/>
        <v>5.8315342326727508</v>
      </c>
      <c r="AN101">
        <f t="shared" si="91"/>
        <v>959.14168496887748</v>
      </c>
      <c r="AO101">
        <f t="shared" si="92"/>
        <v>-2922.1912510699322</v>
      </c>
      <c r="AQ101">
        <f t="shared" si="78"/>
        <v>2.2271714922048997</v>
      </c>
      <c r="AR101">
        <f t="shared" si="79"/>
        <v>-149.22048997772828</v>
      </c>
      <c r="AT101">
        <f t="shared" si="104"/>
        <v>-387173.14074098534</v>
      </c>
      <c r="AU101">
        <f t="shared" si="105"/>
        <v>-1723344.5883820797</v>
      </c>
      <c r="AV101">
        <f t="shared" si="93"/>
        <v>-1.7917907443474295</v>
      </c>
      <c r="AW101">
        <f t="shared" si="94"/>
        <v>-420565.8345259612</v>
      </c>
      <c r="AX101">
        <f t="shared" si="95"/>
        <v>-166154.32050698804</v>
      </c>
      <c r="AY101">
        <f t="shared" si="103"/>
        <v>-2.7653406574631627</v>
      </c>
      <c r="BA101">
        <f t="shared" si="80"/>
        <v>3.9060362179156467</v>
      </c>
      <c r="BB101">
        <f t="shared" si="96"/>
        <v>11.834725317531273</v>
      </c>
      <c r="BC101">
        <f t="shared" si="97"/>
        <v>0.97354991311573325</v>
      </c>
      <c r="BD101">
        <f t="shared" si="81"/>
        <v>-124.21969876940221</v>
      </c>
      <c r="BF101">
        <f t="shared" si="82"/>
        <v>0.40531553961391331</v>
      </c>
      <c r="BG101">
        <f t="shared" si="83"/>
        <v>-119.56924842153914</v>
      </c>
      <c r="BH101">
        <f t="shared" si="98"/>
        <v>60.430751578460857</v>
      </c>
      <c r="BI101">
        <f t="shared" si="99"/>
        <v>60.430751578460857</v>
      </c>
      <c r="BJ101">
        <f t="shared" si="84"/>
        <v>0</v>
      </c>
      <c r="BK101">
        <f t="shared" si="100"/>
        <v>0</v>
      </c>
      <c r="BM101">
        <f t="shared" si="101"/>
        <v>-11.42940977791736</v>
      </c>
      <c r="BN101">
        <f t="shared" si="85"/>
        <v>-175.34954965213691</v>
      </c>
      <c r="BQ101" s="56">
        <f t="shared" si="102"/>
        <v>28.736686117816411</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1.0004157811870171</v>
      </c>
      <c r="D102">
        <f t="shared" si="56"/>
        <v>2.8831828816387128E-2</v>
      </c>
      <c r="F102">
        <f t="shared" si="57"/>
        <v>1.7345258446423685E-2</v>
      </c>
      <c r="G102">
        <f t="shared" si="58"/>
        <v>5.1955427517561638E-2</v>
      </c>
      <c r="H102">
        <f t="shared" si="59"/>
        <v>-3.0896372224824384</v>
      </c>
      <c r="J102">
        <f t="shared" si="60"/>
        <v>15</v>
      </c>
      <c r="M102">
        <f t="shared" si="61"/>
        <v>7.7698564939510925E-2</v>
      </c>
      <c r="N102">
        <f t="shared" si="62"/>
        <v>-1.5707963250000001</v>
      </c>
      <c r="O102">
        <f t="shared" si="63"/>
        <v>8.518579537784845</v>
      </c>
      <c r="P102">
        <f t="shared" si="64"/>
        <v>1.453134560571814</v>
      </c>
      <c r="Q102">
        <f t="shared" si="65"/>
        <v>6.0024574296188513</v>
      </c>
      <c r="R102">
        <f t="shared" si="66"/>
        <v>1.403417449064003</v>
      </c>
      <c r="S102">
        <f t="shared" si="67"/>
        <v>0.98884798664048312</v>
      </c>
      <c r="T102">
        <f t="shared" si="68"/>
        <v>-0.14948446824852166</v>
      </c>
      <c r="U102">
        <f t="shared" si="69"/>
        <v>0.99301775486001842</v>
      </c>
      <c r="V102">
        <f t="shared" si="70"/>
        <v>-0.11824031117989034</v>
      </c>
      <c r="X102">
        <f t="shared" si="87"/>
        <v>0.13296769110924814</v>
      </c>
      <c r="Y102">
        <f t="shared" si="71"/>
        <v>-117.04235681941647</v>
      </c>
      <c r="Z102">
        <f t="shared" si="88"/>
        <v>62.957643180583531</v>
      </c>
      <c r="AC102">
        <v>1</v>
      </c>
      <c r="AD102">
        <f t="shared" si="72"/>
        <v>8.4596806879200006</v>
      </c>
      <c r="AE102">
        <f t="shared" si="73"/>
        <v>-8.4939678662970488E-5</v>
      </c>
      <c r="AF102">
        <f t="shared" si="74"/>
        <v>7.1501392076939998E-4</v>
      </c>
      <c r="AG102">
        <f t="shared" si="89"/>
        <v>11503.016118099045</v>
      </c>
      <c r="AH102">
        <f t="shared" si="90"/>
        <v>-2765.0685326501889</v>
      </c>
      <c r="AJ102">
        <f t="shared" si="75"/>
        <v>18000</v>
      </c>
      <c r="AK102">
        <f t="shared" si="76"/>
        <v>2710.943129538</v>
      </c>
      <c r="AL102">
        <v>1</v>
      </c>
      <c r="AM102">
        <f t="shared" si="77"/>
        <v>5.9185720570410005</v>
      </c>
      <c r="AN102">
        <f t="shared" si="91"/>
        <v>944.91782554908366</v>
      </c>
      <c r="AO102">
        <f t="shared" si="92"/>
        <v>-2881.6211089567491</v>
      </c>
      <c r="AQ102">
        <f t="shared" si="78"/>
        <v>2.1621621621621623</v>
      </c>
      <c r="AR102">
        <f t="shared" si="79"/>
        <v>-147.02702702702703</v>
      </c>
      <c r="AT102">
        <f t="shared" si="104"/>
        <v>-381668.41968024604</v>
      </c>
      <c r="AU102">
        <f t="shared" si="105"/>
        <v>-1697232.7882451573</v>
      </c>
      <c r="AV102">
        <f t="shared" si="93"/>
        <v>-1.7919935818200181</v>
      </c>
      <c r="AW102">
        <f t="shared" si="94"/>
        <v>-408318.75751398917</v>
      </c>
      <c r="AX102">
        <f t="shared" si="95"/>
        <v>-161484.04262594634</v>
      </c>
      <c r="AY102">
        <f t="shared" si="103"/>
        <v>-2.7649843581129243</v>
      </c>
      <c r="BA102">
        <f t="shared" si="80"/>
        <v>3.9618574690384434</v>
      </c>
      <c r="BB102">
        <f t="shared" si="96"/>
        <v>11.957976947909479</v>
      </c>
      <c r="BC102">
        <f t="shared" si="97"/>
        <v>0.9729907762929062</v>
      </c>
      <c r="BD102">
        <f t="shared" si="81"/>
        <v>-124.25173494955716</v>
      </c>
      <c r="BF102">
        <f t="shared" si="82"/>
        <v>0.26702831327232257</v>
      </c>
      <c r="BG102">
        <f t="shared" si="83"/>
        <v>-119.6229661178912</v>
      </c>
      <c r="BH102">
        <f t="shared" si="98"/>
        <v>60.377033882108805</v>
      </c>
      <c r="BI102">
        <f t="shared" si="99"/>
        <v>60.377033882108805</v>
      </c>
      <c r="BJ102">
        <f t="shared" si="84"/>
        <v>0</v>
      </c>
      <c r="BK102">
        <f t="shared" si="100"/>
        <v>0</v>
      </c>
      <c r="BM102">
        <f t="shared" si="101"/>
        <v>-11.690948634637158</v>
      </c>
      <c r="BN102">
        <f t="shared" si="85"/>
        <v>-175.37123116833405</v>
      </c>
      <c r="BQ102" s="56">
        <f t="shared" si="102"/>
        <v>28.859937748194614</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1.0004280973278299</v>
      </c>
      <c r="D103">
        <f t="shared" si="56"/>
        <v>2.9255586161684385E-2</v>
      </c>
      <c r="F103">
        <f t="shared" si="57"/>
        <v>1.6838203175614935E-2</v>
      </c>
      <c r="G103">
        <f t="shared" si="58"/>
        <v>5.1177641047118971E-2</v>
      </c>
      <c r="H103">
        <f t="shared" si="59"/>
        <v>-3.0904150089528812</v>
      </c>
      <c r="J103">
        <f t="shared" si="60"/>
        <v>15</v>
      </c>
      <c r="M103">
        <f t="shared" si="61"/>
        <v>7.6572498780967307E-2</v>
      </c>
      <c r="N103">
        <f t="shared" si="62"/>
        <v>-1.5707963250000001</v>
      </c>
      <c r="O103">
        <f t="shared" si="63"/>
        <v>8.6421387756430867</v>
      </c>
      <c r="P103">
        <f t="shared" si="64"/>
        <v>1.4548244443854343</v>
      </c>
      <c r="Q103">
        <f t="shared" si="65"/>
        <v>6.0882961530858895</v>
      </c>
      <c r="R103">
        <f t="shared" si="66"/>
        <v>1.4057991299920733</v>
      </c>
      <c r="S103">
        <f t="shared" si="67"/>
        <v>0.98852324111853784</v>
      </c>
      <c r="T103">
        <f t="shared" si="68"/>
        <v>-0.15164945750983247</v>
      </c>
      <c r="U103">
        <f t="shared" si="69"/>
        <v>0.99281310957089774</v>
      </c>
      <c r="V103">
        <f t="shared" si="70"/>
        <v>-0.11996262360699879</v>
      </c>
      <c r="X103">
        <f t="shared" si="87"/>
        <v>-7.6580408472967237E-3</v>
      </c>
      <c r="Y103">
        <f t="shared" si="71"/>
        <v>-117.05208369885048</v>
      </c>
      <c r="Z103">
        <f t="shared" si="88"/>
        <v>62.947916301149519</v>
      </c>
      <c r="AC103">
        <v>1</v>
      </c>
      <c r="AD103">
        <f t="shared" si="72"/>
        <v>8.5840877568600007</v>
      </c>
      <c r="AE103">
        <f t="shared" si="73"/>
        <v>-8.7456273813668337E-5</v>
      </c>
      <c r="AF103">
        <f t="shared" si="74"/>
        <v>7.2552883136894994E-4</v>
      </c>
      <c r="AG103">
        <f t="shared" si="89"/>
        <v>11498.275426439348</v>
      </c>
      <c r="AH103">
        <f t="shared" si="90"/>
        <v>-2764.3233974526329</v>
      </c>
      <c r="AJ103">
        <f t="shared" si="75"/>
        <v>18000</v>
      </c>
      <c r="AK103">
        <f t="shared" si="76"/>
        <v>2750.8099402665002</v>
      </c>
      <c r="AL103">
        <v>1</v>
      </c>
      <c r="AM103">
        <f t="shared" si="77"/>
        <v>6.0056098814092502</v>
      </c>
      <c r="AN103">
        <f t="shared" si="91"/>
        <v>931.2856547538247</v>
      </c>
      <c r="AO103">
        <f t="shared" si="92"/>
        <v>-2842.128390337753</v>
      </c>
      <c r="AQ103">
        <f t="shared" si="78"/>
        <v>2.0999580008399832</v>
      </c>
      <c r="AR103">
        <f t="shared" si="79"/>
        <v>-144.89710205795885</v>
      </c>
      <c r="AT103">
        <f t="shared" si="104"/>
        <v>-376396.5539642846</v>
      </c>
      <c r="AU103">
        <f t="shared" si="105"/>
        <v>-1671871.7509906923</v>
      </c>
      <c r="AV103">
        <f t="shared" si="93"/>
        <v>-1.7922390937458577</v>
      </c>
      <c r="AW103">
        <f t="shared" si="94"/>
        <v>-396579.42108740652</v>
      </c>
      <c r="AX103">
        <f t="shared" si="95"/>
        <v>-157042.61570973531</v>
      </c>
      <c r="AY103">
        <f t="shared" si="103"/>
        <v>-2.7645454811066319</v>
      </c>
      <c r="BA103">
        <f t="shared" si="80"/>
        <v>4.0177056262472899</v>
      </c>
      <c r="BB103">
        <f t="shared" si="96"/>
        <v>12.079562264074141</v>
      </c>
      <c r="BC103">
        <f t="shared" si="97"/>
        <v>0.97230638736077424</v>
      </c>
      <c r="BD103">
        <f t="shared" si="81"/>
        <v>-124.29094754695859</v>
      </c>
      <c r="BF103">
        <f t="shared" si="82"/>
        <v>0.13101996690437345</v>
      </c>
      <c r="BG103">
        <f t="shared" si="83"/>
        <v>-119.68246309001137</v>
      </c>
      <c r="BH103">
        <f t="shared" si="98"/>
        <v>60.317536909988632</v>
      </c>
      <c r="BI103">
        <f t="shared" si="99"/>
        <v>60.317536909988632</v>
      </c>
      <c r="BJ103">
        <f t="shared" si="84"/>
        <v>34500</v>
      </c>
      <c r="BK103">
        <f t="shared" si="100"/>
        <v>60.317536909988632</v>
      </c>
      <c r="BM103">
        <f t="shared" si="101"/>
        <v>-11.948542297169771</v>
      </c>
      <c r="BN103">
        <f t="shared" si="85"/>
        <v>-175.3915155430528</v>
      </c>
      <c r="BQ103" s="56">
        <f t="shared" si="102"/>
        <v>28.98152306435928</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1.0004405931113622</v>
      </c>
      <c r="D104">
        <f t="shared" si="56"/>
        <v>2.9679332997376285E-2</v>
      </c>
      <c r="F104">
        <f t="shared" si="57"/>
        <v>1.6353170202979307E-2</v>
      </c>
      <c r="G104">
        <f t="shared" si="58"/>
        <v>5.0423138588342291E-2</v>
      </c>
      <c r="H104">
        <f t="shared" si="59"/>
        <v>-3.0911695114116577</v>
      </c>
      <c r="J104">
        <f t="shared" si="60"/>
        <v>15</v>
      </c>
      <c r="M104">
        <f t="shared" si="61"/>
        <v>7.5478605941239202E-2</v>
      </c>
      <c r="N104">
        <f t="shared" si="62"/>
        <v>-1.5707963250000001</v>
      </c>
      <c r="O104">
        <f t="shared" si="63"/>
        <v>8.7657219971309495</v>
      </c>
      <c r="P104">
        <f t="shared" si="64"/>
        <v>1.4564666832449091</v>
      </c>
      <c r="Q104">
        <f t="shared" si="65"/>
        <v>6.1741684514366666</v>
      </c>
      <c r="R104">
        <f t="shared" si="66"/>
        <v>1.4081145734000104</v>
      </c>
      <c r="S104">
        <f t="shared" si="67"/>
        <v>0.98819408155606814</v>
      </c>
      <c r="T104">
        <f t="shared" si="68"/>
        <v>-0.15381301510549342</v>
      </c>
      <c r="U104">
        <f t="shared" si="69"/>
        <v>0.99260560601192882</v>
      </c>
      <c r="V104">
        <f t="shared" si="70"/>
        <v>-0.12168422119312795</v>
      </c>
      <c r="X104">
        <f t="shared" si="87"/>
        <v>-0.14612938562757169</v>
      </c>
      <c r="Y104">
        <f t="shared" si="71"/>
        <v>-117.0668791042139</v>
      </c>
      <c r="Z104">
        <f t="shared" si="88"/>
        <v>62.933120895786104</v>
      </c>
      <c r="AC104">
        <v>1</v>
      </c>
      <c r="AD104">
        <f t="shared" si="72"/>
        <v>8.7084948258000008</v>
      </c>
      <c r="AE104">
        <f t="shared" si="73"/>
        <v>-9.0009607579704862E-5</v>
      </c>
      <c r="AF104">
        <f t="shared" si="74"/>
        <v>7.3604374196850001E-4</v>
      </c>
      <c r="AG104">
        <f t="shared" si="89"/>
        <v>11493.469519439863</v>
      </c>
      <c r="AH104">
        <f t="shared" si="90"/>
        <v>-2764.1328431553338</v>
      </c>
      <c r="AJ104">
        <f t="shared" si="75"/>
        <v>18000</v>
      </c>
      <c r="AK104">
        <f t="shared" si="76"/>
        <v>2790.676750995</v>
      </c>
      <c r="AL104">
        <v>1</v>
      </c>
      <c r="AM104">
        <f t="shared" si="77"/>
        <v>6.0926477057774999</v>
      </c>
      <c r="AN104">
        <f t="shared" si="91"/>
        <v>918.21309966929323</v>
      </c>
      <c r="AO104">
        <f t="shared" si="92"/>
        <v>-2803.6721841199665</v>
      </c>
      <c r="AQ104">
        <f t="shared" si="78"/>
        <v>2.0403999183840034</v>
      </c>
      <c r="AR104">
        <f t="shared" si="79"/>
        <v>-142.82799428688023</v>
      </c>
      <c r="AT104">
        <f t="shared" si="104"/>
        <v>-371344.27566095389</v>
      </c>
      <c r="AU104">
        <f t="shared" si="105"/>
        <v>-1647229.1352865654</v>
      </c>
      <c r="AV104">
        <f t="shared" si="93"/>
        <v>-1.7925254489506153</v>
      </c>
      <c r="AW104">
        <f t="shared" si="94"/>
        <v>-385320.44464278256</v>
      </c>
      <c r="AX104">
        <f t="shared" si="95"/>
        <v>-152815.26747655933</v>
      </c>
      <c r="AY104">
        <f t="shared" si="103"/>
        <v>-2.7640270688095705</v>
      </c>
      <c r="BA104">
        <f t="shared" si="80"/>
        <v>4.0735784518803406</v>
      </c>
      <c r="BB104">
        <f t="shared" si="96"/>
        <v>12.19952169360411</v>
      </c>
      <c r="BC104">
        <f t="shared" si="97"/>
        <v>0.97150161985895522</v>
      </c>
      <c r="BD104">
        <f t="shared" si="81"/>
        <v>-124.3370573283548</v>
      </c>
      <c r="BF104">
        <f t="shared" si="82"/>
        <v>-2.7878872330343194E-3</v>
      </c>
      <c r="BG104">
        <f t="shared" si="83"/>
        <v>-119.74752377268221</v>
      </c>
      <c r="BH104">
        <f t="shared" si="98"/>
        <v>60.252476227317786</v>
      </c>
      <c r="BI104">
        <f t="shared" si="99"/>
        <v>60.252476227317786</v>
      </c>
      <c r="BJ104">
        <f t="shared" si="84"/>
        <v>0</v>
      </c>
      <c r="BK104">
        <f t="shared" si="100"/>
        <v>0</v>
      </c>
      <c r="BM104">
        <f t="shared" si="101"/>
        <v>-12.202309580837143</v>
      </c>
      <c r="BN104">
        <f t="shared" si="85"/>
        <v>-175.41046644432743</v>
      </c>
      <c r="BQ104" s="56">
        <f t="shared" si="102"/>
        <v>29.101482493889247</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1.0004532685308822</v>
      </c>
      <c r="D105">
        <f t="shared" si="56"/>
        <v>3.0103069171682373E-2</v>
      </c>
      <c r="F105">
        <f t="shared" si="57"/>
        <v>1.5888896511791029E-2</v>
      </c>
      <c r="G105">
        <f t="shared" si="58"/>
        <v>4.9690876324718872E-2</v>
      </c>
      <c r="H105">
        <f t="shared" si="59"/>
        <v>-3.0919017736752812</v>
      </c>
      <c r="J105">
        <f t="shared" si="60"/>
        <v>15</v>
      </c>
      <c r="M105">
        <f t="shared" si="61"/>
        <v>7.4415526984320329E-2</v>
      </c>
      <c r="N105">
        <f t="shared" si="62"/>
        <v>-1.5707963250000001</v>
      </c>
      <c r="O105">
        <f t="shared" si="63"/>
        <v>8.88932820195663</v>
      </c>
      <c r="P105">
        <f t="shared" si="64"/>
        <v>1.4580632556128137</v>
      </c>
      <c r="Q105">
        <f t="shared" si="65"/>
        <v>6.2600729429849924</v>
      </c>
      <c r="R105">
        <f t="shared" si="66"/>
        <v>1.410366480788281</v>
      </c>
      <c r="S105">
        <f t="shared" si="67"/>
        <v>0.98786052160097615</v>
      </c>
      <c r="T105">
        <f t="shared" si="68"/>
        <v>-0.15597512222025384</v>
      </c>
      <c r="U105">
        <f t="shared" si="69"/>
        <v>0.99239524966384807</v>
      </c>
      <c r="V105">
        <f t="shared" si="70"/>
        <v>-0.12340509418435534</v>
      </c>
      <c r="X105">
        <f t="shared" si="87"/>
        <v>-0.28251988422003593</v>
      </c>
      <c r="Y105">
        <f t="shared" si="71"/>
        <v>-117.0865330714599</v>
      </c>
      <c r="Z105">
        <f t="shared" si="88"/>
        <v>62.913466928540103</v>
      </c>
      <c r="AC105">
        <v>1</v>
      </c>
      <c r="AD105">
        <f t="shared" si="72"/>
        <v>8.8329018947400009</v>
      </c>
      <c r="AE105">
        <f t="shared" si="73"/>
        <v>-9.2599679961080062E-5</v>
      </c>
      <c r="AF105">
        <f t="shared" si="74"/>
        <v>7.4655865256804997E-4</v>
      </c>
      <c r="AG105">
        <f t="shared" si="89"/>
        <v>11488.598565509968</v>
      </c>
      <c r="AH105">
        <f t="shared" si="90"/>
        <v>-2764.4720790097927</v>
      </c>
      <c r="AJ105">
        <f t="shared" si="75"/>
        <v>18000</v>
      </c>
      <c r="AK105">
        <f t="shared" si="76"/>
        <v>2830.5435617235003</v>
      </c>
      <c r="AL105">
        <v>1</v>
      </c>
      <c r="AM105">
        <f t="shared" si="77"/>
        <v>6.1796855301457505</v>
      </c>
      <c r="AN105">
        <f t="shared" si="91"/>
        <v>905.67021165259371</v>
      </c>
      <c r="AO105">
        <f t="shared" si="92"/>
        <v>-2766.2135403100729</v>
      </c>
      <c r="AQ105">
        <f t="shared" si="78"/>
        <v>1.9833399444664817</v>
      </c>
      <c r="AR105">
        <f t="shared" si="79"/>
        <v>-140.81713605712019</v>
      </c>
      <c r="AT105">
        <f t="shared" si="104"/>
        <v>-366499.24443511566</v>
      </c>
      <c r="AU105">
        <f t="shared" si="105"/>
        <v>-1623274.4352047155</v>
      </c>
      <c r="AV105">
        <f t="shared" si="93"/>
        <v>-1.7928509163384747</v>
      </c>
      <c r="AW105">
        <f t="shared" si="94"/>
        <v>-374516.24958931317</v>
      </c>
      <c r="AX105">
        <f t="shared" si="95"/>
        <v>-148788.38178848985</v>
      </c>
      <c r="AY105">
        <f t="shared" si="103"/>
        <v>-2.763431995486056</v>
      </c>
      <c r="BA105">
        <f t="shared" si="80"/>
        <v>4.1294737666993635</v>
      </c>
      <c r="BB105">
        <f t="shared" si="96"/>
        <v>12.317894230319876</v>
      </c>
      <c r="BC105">
        <f t="shared" si="97"/>
        <v>0.97058107914758129</v>
      </c>
      <c r="BD105">
        <f t="shared" si="81"/>
        <v>-124.38980042604678</v>
      </c>
      <c r="BF105">
        <f t="shared" si="82"/>
        <v>-0.13446971244674863</v>
      </c>
      <c r="BG105">
        <f t="shared" si="83"/>
        <v>-119.81794411318195</v>
      </c>
      <c r="BH105">
        <f t="shared" si="98"/>
        <v>60.182055886818048</v>
      </c>
      <c r="BI105">
        <f t="shared" si="99"/>
        <v>60.182055886818048</v>
      </c>
      <c r="BJ105">
        <f t="shared" si="84"/>
        <v>0</v>
      </c>
      <c r="BK105">
        <f t="shared" si="100"/>
        <v>0</v>
      </c>
      <c r="BM105">
        <f t="shared" si="101"/>
        <v>-12.452363942766628</v>
      </c>
      <c r="BN105">
        <f t="shared" si="85"/>
        <v>-175.42814368713516</v>
      </c>
      <c r="BQ105" s="56">
        <f t="shared" si="102"/>
        <v>29.219855030605014</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1.0004661235795627</v>
      </c>
      <c r="D106">
        <f t="shared" si="56"/>
        <v>3.0526794532845149E-2</v>
      </c>
      <c r="F106">
        <f t="shared" si="57"/>
        <v>1.5444208749346438E-2</v>
      </c>
      <c r="G106">
        <f t="shared" si="58"/>
        <v>4.8979872625779387E-2</v>
      </c>
      <c r="H106">
        <f t="shared" si="59"/>
        <v>-3.0926127773742209</v>
      </c>
      <c r="J106">
        <f t="shared" si="60"/>
        <v>15</v>
      </c>
      <c r="M106">
        <f t="shared" si="61"/>
        <v>7.3381977998426995E-2</v>
      </c>
      <c r="N106">
        <f t="shared" si="62"/>
        <v>-1.5707963250000001</v>
      </c>
      <c r="O106">
        <f t="shared" si="63"/>
        <v>9.012956444520416</v>
      </c>
      <c r="P106">
        <f t="shared" si="64"/>
        <v>1.4596160323614622</v>
      </c>
      <c r="Q106">
        <f t="shared" si="65"/>
        <v>6.3460083203547102</v>
      </c>
      <c r="R106">
        <f t="shared" si="66"/>
        <v>1.4125574099870082</v>
      </c>
      <c r="S106">
        <f t="shared" si="67"/>
        <v>0.98752257505865459</v>
      </c>
      <c r="T106">
        <f t="shared" si="68"/>
        <v>-0.15813576011832611</v>
      </c>
      <c r="U106">
        <f t="shared" si="69"/>
        <v>0.99218204607646854</v>
      </c>
      <c r="V106">
        <f t="shared" si="70"/>
        <v>-0.1251252328521337</v>
      </c>
      <c r="X106">
        <f t="shared" si="87"/>
        <v>-0.41689940354294253</v>
      </c>
      <c r="Y106">
        <f t="shared" si="71"/>
        <v>-117.11084647572169</v>
      </c>
      <c r="Z106">
        <f t="shared" si="88"/>
        <v>62.889153524278314</v>
      </c>
      <c r="AC106">
        <v>1</v>
      </c>
      <c r="AD106">
        <f t="shared" si="72"/>
        <v>8.957308963680001</v>
      </c>
      <c r="AE106">
        <f t="shared" si="73"/>
        <v>-9.5226490957793896E-5</v>
      </c>
      <c r="AF106">
        <f t="shared" si="74"/>
        <v>7.5707356316759994E-4</v>
      </c>
      <c r="AG106">
        <f t="shared" si="89"/>
        <v>11483.662735120794</v>
      </c>
      <c r="AH106">
        <f t="shared" si="90"/>
        <v>-2765.3176751396718</v>
      </c>
      <c r="AJ106">
        <f t="shared" si="75"/>
        <v>18000</v>
      </c>
      <c r="AK106">
        <f t="shared" si="76"/>
        <v>2870.410372452</v>
      </c>
      <c r="AL106">
        <v>1</v>
      </c>
      <c r="AM106">
        <f t="shared" si="77"/>
        <v>6.2667233545140011</v>
      </c>
      <c r="AN106">
        <f t="shared" si="91"/>
        <v>893.62900128378851</v>
      </c>
      <c r="AO106">
        <f t="shared" si="92"/>
        <v>-2729.7153601641398</v>
      </c>
      <c r="AQ106">
        <f t="shared" si="78"/>
        <v>1.9286403085824493</v>
      </c>
      <c r="AR106">
        <f t="shared" si="79"/>
        <v>-138.86210221793635</v>
      </c>
      <c r="AT106">
        <f t="shared" si="104"/>
        <v>-361849.97082919109</v>
      </c>
      <c r="AU106">
        <f t="shared" si="105"/>
        <v>-1599978.8516949599</v>
      </c>
      <c r="AV106">
        <f t="shared" si="93"/>
        <v>-1.7932138581494976</v>
      </c>
      <c r="AW106">
        <f t="shared" si="94"/>
        <v>-364142.92043587758</v>
      </c>
      <c r="AX106">
        <f t="shared" si="95"/>
        <v>-144949.39356122611</v>
      </c>
      <c r="AY106">
        <f t="shared" si="103"/>
        <v>-2.7627629785050232</v>
      </c>
      <c r="BA106">
        <f t="shared" si="80"/>
        <v>4.1853894437038912</v>
      </c>
      <c r="BB106">
        <f t="shared" si="96"/>
        <v>12.434717492141516</v>
      </c>
      <c r="BC106">
        <f t="shared" si="97"/>
        <v>0.96954912035552554</v>
      </c>
      <c r="BD106">
        <f t="shared" si="81"/>
        <v>-124.44892730953053</v>
      </c>
      <c r="BF106">
        <f t="shared" si="82"/>
        <v>-0.26409631071196549</v>
      </c>
      <c r="BG106">
        <f t="shared" si="83"/>
        <v>-119.89353083298464</v>
      </c>
      <c r="BH106">
        <f t="shared" si="98"/>
        <v>60.106469167015362</v>
      </c>
      <c r="BI106">
        <f t="shared" si="99"/>
        <v>60.106469167015362</v>
      </c>
      <c r="BJ106">
        <f t="shared" si="84"/>
        <v>0</v>
      </c>
      <c r="BK106">
        <f t="shared" si="100"/>
        <v>0</v>
      </c>
      <c r="BM106">
        <f t="shared" si="101"/>
        <v>-12.698813802853481</v>
      </c>
      <c r="BN106">
        <f t="shared" si="85"/>
        <v>-175.44460352345413</v>
      </c>
      <c r="BQ106" s="56">
        <f t="shared" si="102"/>
        <v>29.336678292426654</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1.0004791582504793</v>
      </c>
      <c r="D107">
        <f t="shared" si="56"/>
        <v>3.0950508929130396E-2</v>
      </c>
      <c r="F107">
        <f t="shared" si="57"/>
        <v>1.5018015663698035E-2</v>
      </c>
      <c r="G107">
        <f t="shared" si="58"/>
        <v>4.8289203438951073E-2</v>
      </c>
      <c r="H107">
        <f t="shared" si="59"/>
        <v>-3.0933034465610492</v>
      </c>
      <c r="J107">
        <f t="shared" si="60"/>
        <v>15</v>
      </c>
      <c r="M107">
        <f t="shared" si="61"/>
        <v>7.237674542310607E-2</v>
      </c>
      <c r="N107">
        <f t="shared" si="62"/>
        <v>-1.5707963250000001</v>
      </c>
      <c r="O107">
        <f t="shared" si="63"/>
        <v>9.1366058302384463</v>
      </c>
      <c r="P107">
        <f t="shared" si="64"/>
        <v>1.4611267839582136</v>
      </c>
      <c r="Q107">
        <f t="shared" si="65"/>
        <v>6.4319733455815236</v>
      </c>
      <c r="R107">
        <f t="shared" si="66"/>
        <v>1.4146897844981206</v>
      </c>
      <c r="S107">
        <f t="shared" si="67"/>
        <v>0.98718025589045233</v>
      </c>
      <c r="T107">
        <f t="shared" si="68"/>
        <v>-0.16029491014424679</v>
      </c>
      <c r="U107">
        <f t="shared" si="69"/>
        <v>0.99196600086828202</v>
      </c>
      <c r="V107">
        <f t="shared" si="70"/>
        <v>-0.12684462749359857</v>
      </c>
      <c r="X107">
        <f t="shared" si="87"/>
        <v>-0.54933437800466001</v>
      </c>
      <c r="Y107">
        <f t="shared" si="71"/>
        <v>-117.13963034845318</v>
      </c>
      <c r="Z107">
        <f t="shared" si="88"/>
        <v>62.860369651546819</v>
      </c>
      <c r="AC107">
        <v>1</v>
      </c>
      <c r="AD107">
        <f t="shared" si="72"/>
        <v>9.081716032620001</v>
      </c>
      <c r="AE107">
        <f t="shared" si="73"/>
        <v>-9.7890040569846391E-5</v>
      </c>
      <c r="AF107">
        <f t="shared" si="74"/>
        <v>7.6758847376715001E-4</v>
      </c>
      <c r="AG107">
        <f t="shared" si="89"/>
        <v>11478.662200790659</v>
      </c>
      <c r="AH107">
        <f t="shared" si="90"/>
        <v>-2766.6474694449016</v>
      </c>
      <c r="AJ107">
        <f t="shared" si="75"/>
        <v>18000</v>
      </c>
      <c r="AK107">
        <f t="shared" si="76"/>
        <v>2910.2771831805003</v>
      </c>
      <c r="AL107">
        <v>1</v>
      </c>
      <c r="AM107">
        <f t="shared" si="77"/>
        <v>6.3537611788822499</v>
      </c>
      <c r="AN107">
        <f t="shared" si="91"/>
        <v>882.06328794228898</v>
      </c>
      <c r="AO107">
        <f t="shared" si="92"/>
        <v>-2694.1422930644508</v>
      </c>
      <c r="AQ107">
        <f t="shared" si="78"/>
        <v>1.876172607879925</v>
      </c>
      <c r="AR107">
        <f t="shared" si="79"/>
        <v>-136.96060037523452</v>
      </c>
      <c r="AT107">
        <f t="shared" si="104"/>
        <v>-357385.7468455669</v>
      </c>
      <c r="AU107">
        <f t="shared" si="105"/>
        <v>-1577315.1747226322</v>
      </c>
      <c r="AV107">
        <f t="shared" si="93"/>
        <v>-1.7936127237523123</v>
      </c>
      <c r="AW107">
        <f t="shared" si="94"/>
        <v>-354178.07806784241</v>
      </c>
      <c r="AX107">
        <f t="shared" si="95"/>
        <v>-141286.69447735255</v>
      </c>
      <c r="AY107">
        <f t="shared" si="103"/>
        <v>-2.7620225886765768</v>
      </c>
      <c r="BA107">
        <f t="shared" si="80"/>
        <v>4.2413234024264304</v>
      </c>
      <c r="BB107">
        <f t="shared" si="96"/>
        <v>12.550027776637453</v>
      </c>
      <c r="BC107">
        <f t="shared" si="97"/>
        <v>0.96840986492426451</v>
      </c>
      <c r="BD107">
        <f t="shared" si="81"/>
        <v>-124.51420183760374</v>
      </c>
      <c r="BF107">
        <f t="shared" si="82"/>
        <v>-0.39173506418423976</v>
      </c>
      <c r="BG107">
        <f t="shared" si="83"/>
        <v>-119.97410074389427</v>
      </c>
      <c r="BH107">
        <f t="shared" si="98"/>
        <v>60.025899256105731</v>
      </c>
      <c r="BI107">
        <f t="shared" si="99"/>
        <v>60.025899256105731</v>
      </c>
      <c r="BJ107">
        <f t="shared" si="84"/>
        <v>0</v>
      </c>
      <c r="BK107">
        <f t="shared" si="100"/>
        <v>0</v>
      </c>
      <c r="BM107">
        <f t="shared" si="101"/>
        <v>-12.941762840821692</v>
      </c>
      <c r="BN107">
        <f t="shared" si="85"/>
        <v>-175.45989890629053</v>
      </c>
      <c r="BQ107" s="56">
        <f t="shared" si="102"/>
        <v>29.451988576922588</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1.0004923725366117</v>
      </c>
      <c r="D108">
        <f t="shared" si="56"/>
        <v>3.1374212208827489E-2</v>
      </c>
      <c r="F108">
        <f t="shared" si="57"/>
        <v>1.4609301277264656E-2</v>
      </c>
      <c r="G108">
        <f t="shared" si="58"/>
        <v>4.7617998088542425E-2</v>
      </c>
      <c r="H108">
        <f t="shared" si="59"/>
        <v>-3.0939746519114579</v>
      </c>
      <c r="J108">
        <f t="shared" si="60"/>
        <v>15</v>
      </c>
      <c r="M108">
        <f t="shared" si="61"/>
        <v>7.1398681295766805E-2</v>
      </c>
      <c r="N108">
        <f t="shared" si="62"/>
        <v>-1.5707963250000001</v>
      </c>
      <c r="O108">
        <f t="shared" si="63"/>
        <v>9.260275512158195</v>
      </c>
      <c r="P108">
        <f t="shared" si="64"/>
        <v>1.4625971870848982</v>
      </c>
      <c r="Q108">
        <f t="shared" si="65"/>
        <v>6.5179668455947715</v>
      </c>
      <c r="R108">
        <f t="shared" si="66"/>
        <v>1.4167659021244032</v>
      </c>
      <c r="S108">
        <f t="shared" si="67"/>
        <v>0.98683357821212803</v>
      </c>
      <c r="T108">
        <f t="shared" si="68"/>
        <v>-0.16245255372372669</v>
      </c>
      <c r="U108">
        <f t="shared" si="69"/>
        <v>0.99174711972605667</v>
      </c>
      <c r="V108">
        <f t="shared" si="70"/>
        <v>-0.12856326843187385</v>
      </c>
      <c r="X108">
        <f t="shared" si="87"/>
        <v>-0.67988803155375721</v>
      </c>
      <c r="Y108">
        <f t="shared" si="71"/>
        <v>-117.17270524452215</v>
      </c>
      <c r="Z108">
        <f t="shared" si="88"/>
        <v>62.827294755477851</v>
      </c>
      <c r="AC108">
        <v>1</v>
      </c>
      <c r="AD108">
        <f t="shared" si="72"/>
        <v>9.2061231015600011</v>
      </c>
      <c r="AE108">
        <f t="shared" si="73"/>
        <v>-1.0059032879723752E-4</v>
      </c>
      <c r="AF108">
        <f t="shared" si="74"/>
        <v>7.7810338436669997E-4</v>
      </c>
      <c r="AG108">
        <f t="shared" si="89"/>
        <v>11473.597137070303</v>
      </c>
      <c r="AH108">
        <f t="shared" si="90"/>
        <v>-2768.4404820552199</v>
      </c>
      <c r="AJ108">
        <f t="shared" si="75"/>
        <v>18000</v>
      </c>
      <c r="AK108">
        <f t="shared" si="76"/>
        <v>2950.1439939090001</v>
      </c>
      <c r="AL108">
        <v>1</v>
      </c>
      <c r="AM108">
        <f t="shared" si="77"/>
        <v>6.4407990032505005</v>
      </c>
      <c r="AN108">
        <f t="shared" si="91"/>
        <v>870.94856256029448</v>
      </c>
      <c r="AO108">
        <f t="shared" si="92"/>
        <v>-2659.4606397118014</v>
      </c>
      <c r="AQ108">
        <f t="shared" si="78"/>
        <v>1.8258170531312763</v>
      </c>
      <c r="AR108">
        <f t="shared" si="79"/>
        <v>-135.11046193171444</v>
      </c>
      <c r="AT108">
        <f t="shared" si="104"/>
        <v>-353096.58304731781</v>
      </c>
      <c r="AU108">
        <f t="shared" si="105"/>
        <v>-1555257.6750506803</v>
      </c>
      <c r="AV108">
        <f t="shared" si="93"/>
        <v>-1.7940460439234405</v>
      </c>
      <c r="AW108">
        <f t="shared" si="94"/>
        <v>-344600.7640216194</v>
      </c>
      <c r="AX108">
        <f t="shared" si="95"/>
        <v>-137789.54826987744</v>
      </c>
      <c r="AY108">
        <f t="shared" si="103"/>
        <v>-2.7612132597966457</v>
      </c>
      <c r="BA108">
        <f t="shared" si="80"/>
        <v>4.2972736036640597</v>
      </c>
      <c r="BB108">
        <f t="shared" si="96"/>
        <v>12.663860114305113</v>
      </c>
      <c r="BC108">
        <f t="shared" si="97"/>
        <v>0.9671672158732052</v>
      </c>
      <c r="BD108">
        <f t="shared" si="81"/>
        <v>-124.58540038372672</v>
      </c>
      <c r="BF108">
        <f t="shared" si="82"/>
        <v>-0.51745015719883514</v>
      </c>
      <c r="BG108">
        <f t="shared" si="83"/>
        <v>-120.05948011410597</v>
      </c>
      <c r="BH108">
        <f t="shared" si="98"/>
        <v>59.940519885894034</v>
      </c>
      <c r="BI108">
        <f t="shared" si="99"/>
        <v>59.940519885894034</v>
      </c>
      <c r="BJ108">
        <f t="shared" si="84"/>
        <v>0</v>
      </c>
      <c r="BK108">
        <f t="shared" si="100"/>
        <v>0</v>
      </c>
      <c r="BM108">
        <f t="shared" si="101"/>
        <v>-13.181310271503948</v>
      </c>
      <c r="BN108">
        <f t="shared" si="85"/>
        <v>-175.47407973037926</v>
      </c>
      <c r="BQ108" s="56">
        <f t="shared" si="102"/>
        <v>29.565820914590248</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1.0005057664308428</v>
      </c>
      <c r="D109">
        <f t="shared" si="56"/>
        <v>3.1797904220249737E-2</v>
      </c>
      <c r="F109">
        <f t="shared" si="57"/>
        <v>1.4217118716097215E-2</v>
      </c>
      <c r="G109">
        <f t="shared" si="58"/>
        <v>4.6965435440220436E-2</v>
      </c>
      <c r="H109">
        <f t="shared" si="59"/>
        <v>-3.0946272145597797</v>
      </c>
      <c r="J109">
        <f t="shared" si="60"/>
        <v>15</v>
      </c>
      <c r="M109">
        <f t="shared" si="61"/>
        <v>7.0446698878489922E-2</v>
      </c>
      <c r="N109">
        <f t="shared" si="62"/>
        <v>-1.5707963250000001</v>
      </c>
      <c r="O109">
        <f t="shared" si="63"/>
        <v>9.3839646878390788</v>
      </c>
      <c r="P109">
        <f t="shared" si="64"/>
        <v>1.4640288307424687</v>
      </c>
      <c r="Q109">
        <f t="shared" si="65"/>
        <v>6.6039877080454685</v>
      </c>
      <c r="R109">
        <f t="shared" si="66"/>
        <v>1.4187879429475634</v>
      </c>
      <c r="S109">
        <f t="shared" si="67"/>
        <v>0.98648255629229076</v>
      </c>
      <c r="T109">
        <f t="shared" si="68"/>
        <v>-0.16460867236449048</v>
      </c>
      <c r="U109">
        <f t="shared" si="69"/>
        <v>0.99152540840443038</v>
      </c>
      <c r="V109">
        <f t="shared" si="70"/>
        <v>-0.13028114601637503</v>
      </c>
      <c r="X109">
        <f t="shared" si="87"/>
        <v>-0.80862058207050547</v>
      </c>
      <c r="Y109">
        <f t="shared" si="71"/>
        <v>-117.20990065515507</v>
      </c>
      <c r="Z109">
        <f t="shared" si="88"/>
        <v>62.790099344844933</v>
      </c>
      <c r="AC109">
        <v>1</v>
      </c>
      <c r="AD109">
        <f t="shared" si="72"/>
        <v>9.3305301705000012</v>
      </c>
      <c r="AE109">
        <f t="shared" si="73"/>
        <v>-1.0332735563996733E-4</v>
      </c>
      <c r="AF109">
        <f t="shared" si="74"/>
        <v>7.8861829496625004E-4</v>
      </c>
      <c r="AG109">
        <f t="shared" si="89"/>
        <v>11468.467720527995</v>
      </c>
      <c r="AH109">
        <f t="shared" si="90"/>
        <v>-2770.6768366285387</v>
      </c>
      <c r="AJ109">
        <f t="shared" si="75"/>
        <v>18000</v>
      </c>
      <c r="AK109">
        <f t="shared" si="76"/>
        <v>2990.0108046375003</v>
      </c>
      <c r="AL109">
        <v>1</v>
      </c>
      <c r="AM109">
        <f t="shared" si="77"/>
        <v>6.5278368276187511</v>
      </c>
      <c r="AN109">
        <f t="shared" si="91"/>
        <v>860.26186226340121</v>
      </c>
      <c r="AO109">
        <f t="shared" si="92"/>
        <v>-2625.6382612414195</v>
      </c>
      <c r="AQ109">
        <f t="shared" si="78"/>
        <v>1.7774617845716316</v>
      </c>
      <c r="AR109">
        <f t="shared" si="79"/>
        <v>-133.30963384287239</v>
      </c>
      <c r="AT109">
        <f t="shared" si="104"/>
        <v>-348973.15148704662</v>
      </c>
      <c r="AU109">
        <f t="shared" si="105"/>
        <v>-1533782.0047568933</v>
      </c>
      <c r="AV109">
        <f t="shared" si="93"/>
        <v>-1.7945124255695537</v>
      </c>
      <c r="AW109">
        <f t="shared" si="94"/>
        <v>-335391.33469271561</v>
      </c>
      <c r="AX109">
        <f t="shared" si="95"/>
        <v>-134448.01449702986</v>
      </c>
      <c r="AY109">
        <f t="shared" si="103"/>
        <v>-2.7603372974692237</v>
      </c>
      <c r="BA109">
        <f t="shared" si="80"/>
        <v>4.3532380446065746</v>
      </c>
      <c r="BB109">
        <f t="shared" si="96"/>
        <v>12.7762483196353</v>
      </c>
      <c r="BC109">
        <f t="shared" si="97"/>
        <v>0.96582487189967003</v>
      </c>
      <c r="BD109">
        <f t="shared" si="81"/>
        <v>-124.662311028153</v>
      </c>
      <c r="BF109">
        <f t="shared" si="82"/>
        <v>-0.64130278060893109</v>
      </c>
      <c r="BG109">
        <f t="shared" si="83"/>
        <v>-120.14950408009602</v>
      </c>
      <c r="BH109">
        <f t="shared" si="98"/>
        <v>59.850495919903977</v>
      </c>
      <c r="BI109">
        <f t="shared" si="99"/>
        <v>59.850495919903977</v>
      </c>
      <c r="BJ109">
        <f t="shared" si="84"/>
        <v>0</v>
      </c>
      <c r="BK109">
        <f t="shared" si="100"/>
        <v>0</v>
      </c>
      <c r="BM109">
        <f t="shared" si="101"/>
        <v>-13.417551100244232</v>
      </c>
      <c r="BN109">
        <f t="shared" si="85"/>
        <v>-175.48719305194302</v>
      </c>
      <c r="BQ109" s="56">
        <f t="shared" si="102"/>
        <v>29.678209119920439</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1.0005193399259595</v>
      </c>
      <c r="D110">
        <f t="shared" si="56"/>
        <v>3.2221584811734698E-2</v>
      </c>
      <c r="F110">
        <f t="shared" si="57"/>
        <v>1.3840584623548268E-2</v>
      </c>
      <c r="G110">
        <f t="shared" si="58"/>
        <v>4.6330740394165279E-2</v>
      </c>
      <c r="H110">
        <f t="shared" si="59"/>
        <v>-3.0952619096058349</v>
      </c>
      <c r="J110">
        <f t="shared" si="60"/>
        <v>15</v>
      </c>
      <c r="M110">
        <f t="shared" si="61"/>
        <v>6.9519768630088727E-2</v>
      </c>
      <c r="N110">
        <f t="shared" si="62"/>
        <v>-1.5707963250000001</v>
      </c>
      <c r="O110">
        <f t="shared" si="63"/>
        <v>9.5076725964743503</v>
      </c>
      <c r="P110">
        <f t="shared" si="64"/>
        <v>1.4654232218867995</v>
      </c>
      <c r="Q110">
        <f t="shared" si="65"/>
        <v>6.6900348774502039</v>
      </c>
      <c r="R110">
        <f t="shared" si="66"/>
        <v>1.4207579767113891</v>
      </c>
      <c r="S110">
        <f t="shared" si="67"/>
        <v>0.98612720455082781</v>
      </c>
      <c r="T110">
        <f t="shared" si="68"/>
        <v>-0.16676324765710554</v>
      </c>
      <c r="U110">
        <f t="shared" si="69"/>
        <v>0.99130087272549916</v>
      </c>
      <c r="V110">
        <f t="shared" si="70"/>
        <v>-0.1319982506231103</v>
      </c>
      <c r="X110">
        <f t="shared" si="87"/>
        <v>-0.93558942975080539</v>
      </c>
      <c r="Y110">
        <f t="shared" si="71"/>
        <v>-117.25105446299754</v>
      </c>
      <c r="Z110">
        <f t="shared" si="88"/>
        <v>62.748945537002456</v>
      </c>
      <c r="AC110">
        <v>1</v>
      </c>
      <c r="AD110">
        <f t="shared" si="72"/>
        <v>9.4549372394399995</v>
      </c>
      <c r="AE110">
        <f t="shared" si="73"/>
        <v>-1.0610112109803578E-4</v>
      </c>
      <c r="AF110">
        <f t="shared" si="74"/>
        <v>7.991332055658E-4</v>
      </c>
      <c r="AG110">
        <f t="shared" si="89"/>
        <v>11463.274129734491</v>
      </c>
      <c r="AH110">
        <f t="shared" si="90"/>
        <v>-2773.3376878636714</v>
      </c>
      <c r="AJ110">
        <f t="shared" si="75"/>
        <v>18000</v>
      </c>
      <c r="AK110">
        <f t="shared" si="76"/>
        <v>3029.8776153660001</v>
      </c>
      <c r="AL110">
        <v>1</v>
      </c>
      <c r="AM110">
        <f t="shared" si="77"/>
        <v>6.6148746519869999</v>
      </c>
      <c r="AN110">
        <f t="shared" si="91"/>
        <v>849.98165574732411</v>
      </c>
      <c r="AO110">
        <f t="shared" si="92"/>
        <v>-2592.6444938909149</v>
      </c>
      <c r="AQ110">
        <f t="shared" si="78"/>
        <v>1.7310022503029254</v>
      </c>
      <c r="AR110">
        <f t="shared" si="79"/>
        <v>-131.55617102302233</v>
      </c>
      <c r="AT110">
        <f t="shared" si="104"/>
        <v>-345006.73385477677</v>
      </c>
      <c r="AU110">
        <f t="shared" si="105"/>
        <v>-1512865.1056736801</v>
      </c>
      <c r="AV110">
        <f t="shared" si="93"/>
        <v>-1.7950105468533482</v>
      </c>
      <c r="AW110">
        <f t="shared" si="94"/>
        <v>-326531.36452595331</v>
      </c>
      <c r="AX110">
        <f t="shared" si="95"/>
        <v>-131252.87986258281</v>
      </c>
      <c r="AY110">
        <f t="shared" si="103"/>
        <v>-2.7593968872688599</v>
      </c>
      <c r="BA110">
        <f t="shared" si="80"/>
        <v>4.40921475432551</v>
      </c>
      <c r="BB110">
        <f t="shared" si="96"/>
        <v>12.887225040020143</v>
      </c>
      <c r="BC110">
        <f t="shared" si="97"/>
        <v>0.96438634041551174</v>
      </c>
      <c r="BD110">
        <f t="shared" si="81"/>
        <v>-124.74473281098614</v>
      </c>
      <c r="BF110">
        <f t="shared" si="82"/>
        <v>-0.76335132011359552</v>
      </c>
      <c r="BG110">
        <f t="shared" si="83"/>
        <v>-120.2440161006061</v>
      </c>
      <c r="BH110">
        <f t="shared" si="98"/>
        <v>59.755983899393897</v>
      </c>
      <c r="BI110">
        <f t="shared" si="99"/>
        <v>59.755983899393897</v>
      </c>
      <c r="BJ110">
        <f t="shared" si="84"/>
        <v>0</v>
      </c>
      <c r="BK110">
        <f t="shared" si="100"/>
        <v>0</v>
      </c>
      <c r="BM110">
        <f t="shared" si="101"/>
        <v>-13.650576360133739</v>
      </c>
      <c r="BN110">
        <f t="shared" si="85"/>
        <v>-175.49928328962</v>
      </c>
      <c r="BQ110" s="56">
        <f t="shared" si="102"/>
        <v>29.789185840305279</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1.0005330930146523</v>
      </c>
      <c r="D111">
        <f t="shared" si="56"/>
        <v>3.2645253831644488E-2</v>
      </c>
      <c r="F111">
        <f t="shared" si="57"/>
        <v>1.3478874095716581E-2</v>
      </c>
      <c r="G111">
        <f t="shared" si="58"/>
        <v>4.5713180674288333E-2</v>
      </c>
      <c r="H111">
        <f t="shared" si="59"/>
        <v>-3.0958794693257117</v>
      </c>
      <c r="J111">
        <f t="shared" si="60"/>
        <v>15</v>
      </c>
      <c r="M111">
        <f t="shared" si="61"/>
        <v>6.8616914492035622E-2</v>
      </c>
      <c r="N111">
        <f t="shared" si="62"/>
        <v>-1.5707963250000001</v>
      </c>
      <c r="O111">
        <f t="shared" si="63"/>
        <v>9.6313985162328493</v>
      </c>
      <c r="P111">
        <f t="shared" si="64"/>
        <v>1.4667817906369469</v>
      </c>
      <c r="Q111">
        <f t="shared" si="65"/>
        <v>6.7761073516235104</v>
      </c>
      <c r="R111">
        <f t="shared" si="66"/>
        <v>1.4226779696606644</v>
      </c>
      <c r="S111">
        <f t="shared" si="67"/>
        <v>0.9857675375573216</v>
      </c>
      <c r="T111">
        <f t="shared" si="68"/>
        <v>-0.16891626127579989</v>
      </c>
      <c r="U111">
        <f t="shared" si="69"/>
        <v>0.99107351857840298</v>
      </c>
      <c r="V111">
        <f t="shared" si="70"/>
        <v>-0.13371457265497907</v>
      </c>
      <c r="X111">
        <f t="shared" si="87"/>
        <v>-1.0608493309574329</v>
      </c>
      <c r="Y111">
        <f t="shared" si="71"/>
        <v>-117.2960124358905</v>
      </c>
      <c r="Z111">
        <f t="shared" si="88"/>
        <v>62.703987564109497</v>
      </c>
      <c r="AC111">
        <v>1</v>
      </c>
      <c r="AD111">
        <f t="shared" si="72"/>
        <v>9.5793443083799996</v>
      </c>
      <c r="AE111">
        <f t="shared" si="73"/>
        <v>-1.0891162517144291E-4</v>
      </c>
      <c r="AF111">
        <f t="shared" si="74"/>
        <v>8.0964811616535007E-4</v>
      </c>
      <c r="AG111">
        <f t="shared" si="89"/>
        <v>11458.016545247858</v>
      </c>
      <c r="AH111">
        <f t="shared" si="90"/>
        <v>-2776.4051546624578</v>
      </c>
      <c r="AJ111">
        <f t="shared" si="75"/>
        <v>18000</v>
      </c>
      <c r="AK111">
        <f t="shared" si="76"/>
        <v>3069.7444260945003</v>
      </c>
      <c r="AL111">
        <v>1</v>
      </c>
      <c r="AM111">
        <f t="shared" si="77"/>
        <v>6.7019124763552504</v>
      </c>
      <c r="AN111">
        <f t="shared" si="91"/>
        <v>840.08773836231751</v>
      </c>
      <c r="AO111">
        <f t="shared" si="92"/>
        <v>-2560.4500688689805</v>
      </c>
      <c r="AQ111">
        <f t="shared" si="78"/>
        <v>1.6863406408094435</v>
      </c>
      <c r="AR111">
        <f t="shared" si="79"/>
        <v>-129.84822934232716</v>
      </c>
      <c r="AT111">
        <f t="shared" si="104"/>
        <v>-341189.17430651165</v>
      </c>
      <c r="AU111">
        <f t="shared" si="105"/>
        <v>-1492485.1250231832</v>
      </c>
      <c r="AV111">
        <f t="shared" si="93"/>
        <v>-1.795539152687653</v>
      </c>
      <c r="AW111">
        <f t="shared" si="94"/>
        <v>-318003.55733651412</v>
      </c>
      <c r="AX111">
        <f t="shared" si="95"/>
        <v>-128195.59625142155</v>
      </c>
      <c r="AY111">
        <f t="shared" si="103"/>
        <v>-2.7583941022999707</v>
      </c>
      <c r="BA111">
        <f t="shared" si="80"/>
        <v>4.4652017895920624</v>
      </c>
      <c r="BB111">
        <f t="shared" si="96"/>
        <v>12.996821802570143</v>
      </c>
      <c r="BC111">
        <f t="shared" si="97"/>
        <v>0.96285494961231777</v>
      </c>
      <c r="BD111">
        <f t="shared" si="81"/>
        <v>-124.83247504089456</v>
      </c>
      <c r="BF111">
        <f t="shared" si="82"/>
        <v>-0.88365153005044306</v>
      </c>
      <c r="BG111">
        <f t="shared" si="83"/>
        <v>-120.34286744932218</v>
      </c>
      <c r="BH111">
        <f t="shared" si="98"/>
        <v>59.657132550677815</v>
      </c>
      <c r="BI111">
        <f t="shared" si="99"/>
        <v>59.657132550677815</v>
      </c>
      <c r="BJ111">
        <f t="shared" si="84"/>
        <v>0</v>
      </c>
      <c r="BK111">
        <f t="shared" si="100"/>
        <v>0</v>
      </c>
      <c r="BM111">
        <f t="shared" si="101"/>
        <v>-13.880473332620586</v>
      </c>
      <c r="BN111">
        <f t="shared" si="85"/>
        <v>-175.51039240842763</v>
      </c>
      <c r="BQ111" s="56">
        <f t="shared" si="102"/>
        <v>29.898782602855277</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1.0005470256895155</v>
      </c>
      <c r="D112">
        <f t="shared" si="56"/>
        <v>3.3068911128366164E-2</v>
      </c>
      <c r="F112">
        <f t="shared" si="57"/>
        <v>1.3131216083513347E-2</v>
      </c>
      <c r="G112">
        <f t="shared" si="58"/>
        <v>4.5112063884566359E-2</v>
      </c>
      <c r="H112">
        <f t="shared" si="59"/>
        <v>-3.0964805861154336</v>
      </c>
      <c r="J112">
        <f t="shared" si="60"/>
        <v>15</v>
      </c>
      <c r="M112">
        <f t="shared" si="61"/>
        <v>6.7737210460086461E-2</v>
      </c>
      <c r="N112">
        <f t="shared" si="62"/>
        <v>-1.5707963250000001</v>
      </c>
      <c r="O112">
        <f t="shared" si="63"/>
        <v>9.755141761801303</v>
      </c>
      <c r="P112">
        <f t="shared" si="64"/>
        <v>1.4681058950930952</v>
      </c>
      <c r="Q112">
        <f t="shared" si="65"/>
        <v>6.86220417837401</v>
      </c>
      <c r="R112">
        <f t="shared" si="66"/>
        <v>1.4245497908816873</v>
      </c>
      <c r="S112">
        <f t="shared" si="67"/>
        <v>0.98540357002945489</v>
      </c>
      <c r="T112">
        <f t="shared" si="68"/>
        <v>-0.17106769497926932</v>
      </c>
      <c r="U112">
        <f t="shared" si="69"/>
        <v>0.99084335191890693</v>
      </c>
      <c r="V112">
        <f t="shared" si="70"/>
        <v>-0.13543010254206866</v>
      </c>
      <c r="X112">
        <f t="shared" si="87"/>
        <v>-1.1844525588583235</v>
      </c>
      <c r="Y112">
        <f t="shared" si="71"/>
        <v>-117.34462775625988</v>
      </c>
      <c r="Z112">
        <f t="shared" si="88"/>
        <v>62.655372243740118</v>
      </c>
      <c r="AC112">
        <v>1</v>
      </c>
      <c r="AD112">
        <f t="shared" si="72"/>
        <v>9.7037513773200015</v>
      </c>
      <c r="AE112">
        <f t="shared" si="73"/>
        <v>-1.1175886786018867E-4</v>
      </c>
      <c r="AF112">
        <f t="shared" si="74"/>
        <v>8.2016302676489992E-4</v>
      </c>
      <c r="AG112">
        <f t="shared" si="89"/>
        <v>11452.695149598165</v>
      </c>
      <c r="AH112">
        <f t="shared" si="90"/>
        <v>-2779.8622584342747</v>
      </c>
      <c r="AJ112">
        <f t="shared" si="75"/>
        <v>18000</v>
      </c>
      <c r="AK112">
        <f t="shared" si="76"/>
        <v>3109.6112368230001</v>
      </c>
      <c r="AL112">
        <v>1</v>
      </c>
      <c r="AM112">
        <f t="shared" si="77"/>
        <v>6.7889503007235001</v>
      </c>
      <c r="AN112">
        <f t="shared" si="91"/>
        <v>830.56113598529737</v>
      </c>
      <c r="AO112">
        <f t="shared" si="92"/>
        <v>-2529.027037093636</v>
      </c>
      <c r="AQ112">
        <f t="shared" si="78"/>
        <v>1.6433853738701725</v>
      </c>
      <c r="AR112">
        <f t="shared" si="79"/>
        <v>-128.18405916187345</v>
      </c>
      <c r="AT112">
        <f t="shared" si="104"/>
        <v>-337512.83649675472</v>
      </c>
      <c r="AU112">
        <f t="shared" si="105"/>
        <v>-1472621.3375958768</v>
      </c>
      <c r="AV112">
        <f t="shared" si="93"/>
        <v>-1.796097050565866</v>
      </c>
      <c r="AW112">
        <f t="shared" si="94"/>
        <v>-309791.66499906604</v>
      </c>
      <c r="AX112">
        <f t="shared" si="95"/>
        <v>-125268.2247502369</v>
      </c>
      <c r="AY112">
        <f t="shared" si="103"/>
        <v>-2.7573309102041184</v>
      </c>
      <c r="BA112">
        <f t="shared" si="80"/>
        <v>4.521197230995238</v>
      </c>
      <c r="BB112">
        <f t="shared" si="96"/>
        <v>13.105069058909928</v>
      </c>
      <c r="BC112">
        <f t="shared" si="97"/>
        <v>0.96123385963825236</v>
      </c>
      <c r="BD112">
        <f t="shared" si="81"/>
        <v>-124.92535665472562</v>
      </c>
      <c r="BF112">
        <f t="shared" si="82"/>
        <v>-1.0022566939725466</v>
      </c>
      <c r="BG112">
        <f t="shared" si="83"/>
        <v>-120.44591674314832</v>
      </c>
      <c r="BH112">
        <f t="shared" si="98"/>
        <v>59.554083256851683</v>
      </c>
      <c r="BI112">
        <f t="shared" si="99"/>
        <v>59.554083256851683</v>
      </c>
      <c r="BJ112">
        <f t="shared" si="84"/>
        <v>0</v>
      </c>
      <c r="BK112">
        <f t="shared" si="100"/>
        <v>0</v>
      </c>
      <c r="BM112">
        <f t="shared" si="101"/>
        <v>-14.107325752882474</v>
      </c>
      <c r="BN112">
        <f t="shared" si="85"/>
        <v>-175.52056008842271</v>
      </c>
      <c r="BQ112" s="56">
        <f t="shared" si="102"/>
        <v>30.007029859195065</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1.0005611379430466</v>
      </c>
      <c r="D113">
        <f t="shared" si="56"/>
        <v>3.3492556550311962E-2</v>
      </c>
      <c r="F113">
        <f t="shared" si="57"/>
        <v>1.2796889212690659E-2</v>
      </c>
      <c r="G113">
        <f t="shared" si="58"/>
        <v>4.4526734806752094E-2</v>
      </c>
      <c r="H113">
        <f t="shared" si="59"/>
        <v>-3.097065915193248</v>
      </c>
      <c r="J113">
        <f t="shared" si="60"/>
        <v>15</v>
      </c>
      <c r="M113">
        <f t="shared" si="61"/>
        <v>6.6879777416287894E-2</v>
      </c>
      <c r="N113">
        <f t="shared" si="62"/>
        <v>-1.5707963250000001</v>
      </c>
      <c r="O113">
        <f t="shared" si="63"/>
        <v>9.8789016821097988</v>
      </c>
      <c r="P113">
        <f t="shared" si="64"/>
        <v>1.4693968257977699</v>
      </c>
      <c r="Q113">
        <f t="shared" si="65"/>
        <v>6.9483244524419536</v>
      </c>
      <c r="R113">
        <f t="shared" si="66"/>
        <v>1.4263752181859115</v>
      </c>
      <c r="S113">
        <f t="shared" si="67"/>
        <v>0.98503531683140311</v>
      </c>
      <c r="T113">
        <f t="shared" si="68"/>
        <v>-0.17321753061147352</v>
      </c>
      <c r="U113">
        <f t="shared" si="69"/>
        <v>0.99061037876897773</v>
      </c>
      <c r="V113">
        <f t="shared" si="70"/>
        <v>-0.13714483074194839</v>
      </c>
      <c r="X113">
        <f t="shared" si="87"/>
        <v>-1.3064490520346865</v>
      </c>
      <c r="Y113">
        <f t="shared" si="71"/>
        <v>-117.39676058329263</v>
      </c>
      <c r="Z113">
        <f t="shared" si="88"/>
        <v>62.603239416707368</v>
      </c>
      <c r="AC113">
        <v>1</v>
      </c>
      <c r="AD113">
        <f t="shared" si="72"/>
        <v>9.8281584462600016</v>
      </c>
      <c r="AE113">
        <f t="shared" si="73"/>
        <v>-1.1464284916427308E-4</v>
      </c>
      <c r="AF113">
        <f t="shared" si="74"/>
        <v>8.3067793736444999E-4</v>
      </c>
      <c r="AG113">
        <f t="shared" si="89"/>
        <v>11447.310127272012</v>
      </c>
      <c r="AH113">
        <f t="shared" si="90"/>
        <v>-2783.6928660872627</v>
      </c>
      <c r="AJ113">
        <f t="shared" si="75"/>
        <v>18000</v>
      </c>
      <c r="AK113">
        <f t="shared" si="76"/>
        <v>3149.4780475515004</v>
      </c>
      <c r="AL113">
        <v>1</v>
      </c>
      <c r="AM113">
        <f t="shared" si="77"/>
        <v>6.8759881250917507</v>
      </c>
      <c r="AN113">
        <f t="shared" si="91"/>
        <v>821.38401685568465</v>
      </c>
      <c r="AO113">
        <f t="shared" si="92"/>
        <v>-2498.3486984883489</v>
      </c>
      <c r="AQ113">
        <f t="shared" si="78"/>
        <v>1.6020506247997437</v>
      </c>
      <c r="AR113">
        <f t="shared" si="79"/>
        <v>-126.56199935917975</v>
      </c>
      <c r="AT113">
        <f t="shared" si="104"/>
        <v>-333970.56439221685</v>
      </c>
      <c r="AU113">
        <f t="shared" si="105"/>
        <v>-1453254.0738874981</v>
      </c>
      <c r="AV113">
        <f t="shared" si="93"/>
        <v>-1.7966831066999196</v>
      </c>
      <c r="AW113">
        <f t="shared" si="94"/>
        <v>-301880.41282084497</v>
      </c>
      <c r="AX113">
        <f t="shared" si="95"/>
        <v>-122463.38501028321</v>
      </c>
      <c r="AY113">
        <f t="shared" si="103"/>
        <v>-2.7562091796615298</v>
      </c>
      <c r="BA113">
        <f t="shared" si="80"/>
        <v>4.5771991793344942</v>
      </c>
      <c r="BB113">
        <f t="shared" si="96"/>
        <v>13.211996228024912</v>
      </c>
      <c r="BC113">
        <f t="shared" si="97"/>
        <v>0.95952607296161019</v>
      </c>
      <c r="BD113">
        <f t="shared" si="81"/>
        <v>-125.0232056237177</v>
      </c>
      <c r="BF113">
        <f t="shared" si="82"/>
        <v>-1.1192177731922919</v>
      </c>
      <c r="BG113">
        <f t="shared" si="83"/>
        <v>-120.55302950324851</v>
      </c>
      <c r="BH113">
        <f t="shared" si="98"/>
        <v>59.44697049675149</v>
      </c>
      <c r="BI113">
        <f t="shared" si="99"/>
        <v>59.44697049675149</v>
      </c>
      <c r="BJ113">
        <f t="shared" si="84"/>
        <v>0</v>
      </c>
      <c r="BK113">
        <f t="shared" si="100"/>
        <v>0</v>
      </c>
      <c r="BM113">
        <f t="shared" si="101"/>
        <v>-14.331214001217203</v>
      </c>
      <c r="BN113">
        <f t="shared" si="85"/>
        <v>-175.5298238795308</v>
      </c>
      <c r="BQ113" s="56">
        <f t="shared" si="102"/>
        <v>30.113957028310047</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1.0005754297676472</v>
      </c>
      <c r="D114">
        <f t="shared" si="56"/>
        <v>3.3916189945919682E-2</v>
      </c>
      <c r="F114">
        <f t="shared" si="57"/>
        <v>1.247521797882571E-2</v>
      </c>
      <c r="G114">
        <f t="shared" si="58"/>
        <v>4.3956572916533015E-2</v>
      </c>
      <c r="H114">
        <f t="shared" si="59"/>
        <v>-3.0976360770834672</v>
      </c>
      <c r="J114">
        <f t="shared" si="60"/>
        <v>15</v>
      </c>
      <c r="M114">
        <f t="shared" si="61"/>
        <v>6.6043780198584298E-2</v>
      </c>
      <c r="N114">
        <f t="shared" si="62"/>
        <v>-1.5707963250000001</v>
      </c>
      <c r="O114">
        <f t="shared" si="63"/>
        <v>10.002677658224735</v>
      </c>
      <c r="P114">
        <f t="shared" si="64"/>
        <v>1.4706558098706428</v>
      </c>
      <c r="Q114">
        <f t="shared" si="65"/>
        <v>7.0344673126579638</v>
      </c>
      <c r="R114">
        <f t="shared" si="66"/>
        <v>1.4281559435743536</v>
      </c>
      <c r="S114">
        <f t="shared" si="67"/>
        <v>0.98466279297221737</v>
      </c>
      <c r="T114">
        <f t="shared" si="68"/>
        <v>-0.17536575010242114</v>
      </c>
      <c r="U114">
        <f t="shared" si="69"/>
        <v>0.99037460521635767</v>
      </c>
      <c r="V114">
        <f t="shared" si="70"/>
        <v>-0.13885874773996146</v>
      </c>
      <c r="X114">
        <f t="shared" si="87"/>
        <v>-1.4268865521206278</v>
      </c>
      <c r="Y114">
        <f t="shared" si="71"/>
        <v>-117.4522776453173</v>
      </c>
      <c r="Z114">
        <f t="shared" si="88"/>
        <v>62.547722354682705</v>
      </c>
      <c r="AC114">
        <v>1</v>
      </c>
      <c r="AD114">
        <f t="shared" si="72"/>
        <v>9.9525655152000017</v>
      </c>
      <c r="AE114">
        <f t="shared" si="73"/>
        <v>-1.1756356908369615E-4</v>
      </c>
      <c r="AF114">
        <f t="shared" si="74"/>
        <v>8.4119284796399995E-4</v>
      </c>
      <c r="AG114">
        <f t="shared" si="89"/>
        <v>11441.861664696982</v>
      </c>
      <c r="AH114">
        <f t="shared" si="90"/>
        <v>-2787.8816372961628</v>
      </c>
      <c r="AJ114">
        <f t="shared" si="75"/>
        <v>18000</v>
      </c>
      <c r="AK114">
        <f t="shared" si="76"/>
        <v>3189.3448582800002</v>
      </c>
      <c r="AL114">
        <v>1</v>
      </c>
      <c r="AM114">
        <f t="shared" si="77"/>
        <v>6.9630259494600013</v>
      </c>
      <c r="AN114">
        <f t="shared" si="91"/>
        <v>812.53961063610927</v>
      </c>
      <c r="AO114">
        <f t="shared" si="92"/>
        <v>-2468.3895355433538</v>
      </c>
      <c r="AQ114">
        <f t="shared" si="78"/>
        <v>1.562255897516013</v>
      </c>
      <c r="AR114">
        <f t="shared" si="79"/>
        <v>-124.98047180128106</v>
      </c>
      <c r="AT114">
        <f t="shared" si="104"/>
        <v>-330555.64649116708</v>
      </c>
      <c r="AU114">
        <f t="shared" si="105"/>
        <v>-1434364.6536682625</v>
      </c>
      <c r="AV114">
        <f t="shared" si="93"/>
        <v>-1.7972962424397501</v>
      </c>
      <c r="AW114">
        <f t="shared" si="94"/>
        <v>-294255.43098439672</v>
      </c>
      <c r="AX114">
        <f t="shared" si="95"/>
        <v>-119774.2093849353</v>
      </c>
      <c r="AY114">
        <f t="shared" si="103"/>
        <v>-2.7550306864287988</v>
      </c>
      <c r="BA114">
        <f t="shared" si="80"/>
        <v>4.6332057522636498</v>
      </c>
      <c r="BB114">
        <f t="shared" si="96"/>
        <v>13.317631737232196</v>
      </c>
      <c r="BC114">
        <f t="shared" si="97"/>
        <v>0.95773444398904872</v>
      </c>
      <c r="BD114">
        <f t="shared" si="81"/>
        <v>-125.12585840241613</v>
      </c>
      <c r="BF114">
        <f t="shared" si="82"/>
        <v>-1.2345835443539035</v>
      </c>
      <c r="BG114">
        <f t="shared" si="83"/>
        <v>-120.66407774627615</v>
      </c>
      <c r="BH114">
        <f t="shared" si="98"/>
        <v>59.335922253723851</v>
      </c>
      <c r="BI114">
        <f t="shared" si="99"/>
        <v>59.335922253723851</v>
      </c>
      <c r="BJ114">
        <f t="shared" si="84"/>
        <v>0</v>
      </c>
      <c r="BK114">
        <f t="shared" si="100"/>
        <v>0</v>
      </c>
      <c r="BM114">
        <f t="shared" si="101"/>
        <v>-14.552215281586099</v>
      </c>
      <c r="BN114">
        <f t="shared" si="85"/>
        <v>-175.53821934386005</v>
      </c>
      <c r="BQ114" s="56">
        <f t="shared" si="102"/>
        <v>30.219592537517332</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1.0005899011556232</v>
      </c>
      <c r="D115">
        <f t="shared" si="56"/>
        <v>3.4339811163653013E-2</v>
      </c>
      <c r="F115">
        <f t="shared" si="57"/>
        <v>1.2165569279184491E-2</v>
      </c>
      <c r="G115">
        <f t="shared" si="58"/>
        <v>4.3400990097678865E-2</v>
      </c>
      <c r="H115">
        <f t="shared" si="59"/>
        <v>-3.0981916599023211</v>
      </c>
      <c r="J115">
        <f t="shared" si="60"/>
        <v>15</v>
      </c>
      <c r="M115">
        <f t="shared" si="61"/>
        <v>6.5228424887490657E-2</v>
      </c>
      <c r="N115">
        <f t="shared" si="62"/>
        <v>-1.5707963250000001</v>
      </c>
      <c r="O115">
        <f t="shared" si="63"/>
        <v>10.126469101395077</v>
      </c>
      <c r="P115">
        <f t="shared" si="64"/>
        <v>1.4718840148443639</v>
      </c>
      <c r="Q115">
        <f t="shared" si="65"/>
        <v>7.120631939304646</v>
      </c>
      <c r="R115">
        <f t="shared" si="66"/>
        <v>1.4298935783169464</v>
      </c>
      <c r="S115">
        <f t="shared" si="67"/>
        <v>0.9842860136041981</v>
      </c>
      <c r="T115">
        <f t="shared" si="68"/>
        <v>-0.1775123354689439</v>
      </c>
      <c r="U115">
        <f t="shared" si="69"/>
        <v>0.99013603741413414</v>
      </c>
      <c r="V115">
        <f t="shared" si="70"/>
        <v>-0.14057184404951431</v>
      </c>
      <c r="X115">
        <f t="shared" si="87"/>
        <v>-1.545810731428896</v>
      </c>
      <c r="Y115">
        <f t="shared" si="71"/>
        <v>-117.51105186003247</v>
      </c>
      <c r="Z115">
        <f t="shared" si="88"/>
        <v>62.488948139967533</v>
      </c>
      <c r="AC115">
        <v>1</v>
      </c>
      <c r="AD115">
        <f t="shared" si="72"/>
        <v>10.076972584140002</v>
      </c>
      <c r="AE115">
        <f t="shared" si="73"/>
        <v>-1.2052102761845789E-4</v>
      </c>
      <c r="AF115">
        <f t="shared" si="74"/>
        <v>8.5170775856355002E-4</v>
      </c>
      <c r="AG115">
        <f t="shared" si="89"/>
        <v>11436.349950225873</v>
      </c>
      <c r="AH115">
        <f t="shared" si="90"/>
        <v>-2792.413975677156</v>
      </c>
      <c r="AJ115">
        <f t="shared" si="75"/>
        <v>18000</v>
      </c>
      <c r="AK115">
        <f t="shared" si="76"/>
        <v>3229.2116690085004</v>
      </c>
      <c r="AL115">
        <v>1</v>
      </c>
      <c r="AM115">
        <f t="shared" si="77"/>
        <v>7.0500637738282501</v>
      </c>
      <c r="AN115">
        <f t="shared" si="91"/>
        <v>804.01213403466613</v>
      </c>
      <c r="AO115">
        <f t="shared" si="92"/>
        <v>-2439.1251508676423</v>
      </c>
      <c r="AQ115">
        <f t="shared" si="78"/>
        <v>1.5239256324291375</v>
      </c>
      <c r="AR115">
        <f t="shared" si="79"/>
        <v>-123.43797622676013</v>
      </c>
      <c r="AT115">
        <f t="shared" si="104"/>
        <v>-327261.78311433061</v>
      </c>
      <c r="AU115">
        <f t="shared" si="105"/>
        <v>-1415935.3245107785</v>
      </c>
      <c r="AV115">
        <f t="shared" si="93"/>
        <v>-1.7979354309507189</v>
      </c>
      <c r="AW115">
        <f t="shared" si="94"/>
        <v>-286903.19150778151</v>
      </c>
      <c r="AX115">
        <f t="shared" si="95"/>
        <v>-117194.30134087965</v>
      </c>
      <c r="AY115">
        <f t="shared" si="103"/>
        <v>-2.7537971189507968</v>
      </c>
      <c r="BA115">
        <f t="shared" si="80"/>
        <v>4.6892150811652336</v>
      </c>
      <c r="BB115">
        <f t="shared" si="96"/>
        <v>13.422003061349795</v>
      </c>
      <c r="BC115">
        <f t="shared" si="97"/>
        <v>0.95586168800007787</v>
      </c>
      <c r="BD115">
        <f t="shared" si="81"/>
        <v>-125.23315941676461</v>
      </c>
      <c r="BF115">
        <f t="shared" si="82"/>
        <v>-1.3484007269890981</v>
      </c>
      <c r="BG115">
        <f t="shared" si="83"/>
        <v>-120.77893960343529</v>
      </c>
      <c r="BH115">
        <f t="shared" si="98"/>
        <v>59.22106039656471</v>
      </c>
      <c r="BI115">
        <f t="shared" si="99"/>
        <v>59.22106039656471</v>
      </c>
      <c r="BJ115">
        <f t="shared" si="84"/>
        <v>0</v>
      </c>
      <c r="BK115">
        <f t="shared" si="100"/>
        <v>0</v>
      </c>
      <c r="BM115">
        <f t="shared" si="101"/>
        <v>-14.770403788338893</v>
      </c>
      <c r="BN115">
        <f t="shared" si="85"/>
        <v>-175.5457801866707</v>
      </c>
      <c r="BQ115" s="56">
        <f t="shared" si="102"/>
        <v>30.323963861634937</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1.0006045520991831</v>
      </c>
      <c r="D116">
        <f t="shared" si="56"/>
        <v>3.4763420052001809E-2</v>
      </c>
      <c r="F116">
        <f t="shared" si="57"/>
        <v>1.1867349247697263E-2</v>
      </c>
      <c r="G116">
        <f t="shared" si="58"/>
        <v>4.2859428535891475E-2</v>
      </c>
      <c r="H116">
        <f t="shared" si="59"/>
        <v>-3.0987332214641086</v>
      </c>
      <c r="J116">
        <f t="shared" si="60"/>
        <v>15</v>
      </c>
      <c r="M116">
        <f t="shared" si="61"/>
        <v>6.4432956291301746E-2</v>
      </c>
      <c r="N116">
        <f t="shared" si="62"/>
        <v>-1.5707963250000001</v>
      </c>
      <c r="O116">
        <f t="shared" si="63"/>
        <v>10.250275451239087</v>
      </c>
      <c r="P116">
        <f t="shared" si="64"/>
        <v>1.4730825522262507</v>
      </c>
      <c r="Q116">
        <f t="shared" si="65"/>
        <v>7.2068175516644697</v>
      </c>
      <c r="R116">
        <f t="shared" si="66"/>
        <v>1.4315896576778839</v>
      </c>
      <c r="S116">
        <f t="shared" si="67"/>
        <v>0.98390499402125386</v>
      </c>
      <c r="T116">
        <f t="shared" si="68"/>
        <v>-0.17965726881545926</v>
      </c>
      <c r="U116">
        <f t="shared" si="69"/>
        <v>0.9898946815803048</v>
      </c>
      <c r="V116">
        <f t="shared" si="70"/>
        <v>-0.14228411021236395</v>
      </c>
      <c r="X116">
        <f t="shared" si="87"/>
        <v>-1.6632653114223301</v>
      </c>
      <c r="Y116">
        <f t="shared" si="71"/>
        <v>-117.57296198042832</v>
      </c>
      <c r="Z116">
        <f t="shared" si="88"/>
        <v>62.427038019571683</v>
      </c>
      <c r="AC116">
        <v>1</v>
      </c>
      <c r="AD116">
        <f t="shared" si="72"/>
        <v>10.20137965308</v>
      </c>
      <c r="AE116">
        <f t="shared" si="73"/>
        <v>-1.2351522476855827E-4</v>
      </c>
      <c r="AF116">
        <f t="shared" si="74"/>
        <v>8.6222266916309998E-4</v>
      </c>
      <c r="AG116">
        <f t="shared" si="89"/>
        <v>11430.775174120919</v>
      </c>
      <c r="AH116">
        <f t="shared" si="90"/>
        <v>-2797.2759835361803</v>
      </c>
      <c r="AJ116">
        <f t="shared" si="75"/>
        <v>18000</v>
      </c>
      <c r="AK116">
        <f t="shared" si="76"/>
        <v>3269.0784797370002</v>
      </c>
      <c r="AL116">
        <v>1</v>
      </c>
      <c r="AM116">
        <f t="shared" si="77"/>
        <v>7.1371015981964998</v>
      </c>
      <c r="AN116">
        <f t="shared" si="91"/>
        <v>795.7867223925598</v>
      </c>
      <c r="AO116">
        <f t="shared" si="92"/>
        <v>-2410.5322084744926</v>
      </c>
      <c r="AQ116">
        <f t="shared" si="78"/>
        <v>1.486988847583643</v>
      </c>
      <c r="AR116">
        <f t="shared" si="79"/>
        <v>-121.93308550185874</v>
      </c>
      <c r="AT116">
        <f t="shared" si="104"/>
        <v>-324083.05646965932</v>
      </c>
      <c r="AU116">
        <f t="shared" si="105"/>
        <v>-1397949.2048497421</v>
      </c>
      <c r="AV116">
        <f t="shared" si="93"/>
        <v>-1.7985996941276547</v>
      </c>
      <c r="AW116">
        <f t="shared" si="94"/>
        <v>-279810.95022533071</v>
      </c>
      <c r="AX116">
        <f t="shared" si="95"/>
        <v>-114717.6976995132</v>
      </c>
      <c r="AY116">
        <f t="shared" si="103"/>
        <v>-2.7525100835813343</v>
      </c>
      <c r="BA116">
        <f t="shared" si="80"/>
        <v>4.7452253082364697</v>
      </c>
      <c r="BB116">
        <f t="shared" si="96"/>
        <v>13.525136760137785</v>
      </c>
      <c r="BC116">
        <f t="shared" si="97"/>
        <v>0.95391038945367956</v>
      </c>
      <c r="BD116">
        <f t="shared" si="81"/>
        <v>-125.34496058817101</v>
      </c>
      <c r="BF116">
        <f t="shared" si="82"/>
        <v>-1.4607141019152845</v>
      </c>
      <c r="BG116">
        <f t="shared" si="83"/>
        <v>-120.8974989652197</v>
      </c>
      <c r="BH116">
        <f t="shared" si="98"/>
        <v>59.102501034780303</v>
      </c>
      <c r="BI116">
        <f t="shared" si="99"/>
        <v>59.102501034780303</v>
      </c>
      <c r="BJ116">
        <f t="shared" si="84"/>
        <v>0</v>
      </c>
      <c r="BK116">
        <f t="shared" si="100"/>
        <v>0</v>
      </c>
      <c r="BM116">
        <f t="shared" si="101"/>
        <v>-14.98585086205307</v>
      </c>
      <c r="BN116">
        <f t="shared" si="85"/>
        <v>-175.55253837704871</v>
      </c>
      <c r="BQ116" s="56">
        <f t="shared" si="102"/>
        <v>30.427097560422922</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1.0006193825904401</v>
      </c>
      <c r="D117">
        <f t="shared" si="56"/>
        <v>3.5187016459482454E-2</v>
      </c>
      <c r="F117">
        <f t="shared" si="57"/>
        <v>1.1580000363049927E-2</v>
      </c>
      <c r="G117">
        <f t="shared" si="58"/>
        <v>4.2331358775985345E-2</v>
      </c>
      <c r="H117">
        <f t="shared" si="59"/>
        <v>-3.0992612912240149</v>
      </c>
      <c r="J117">
        <f t="shared" si="60"/>
        <v>15</v>
      </c>
      <c r="M117">
        <f t="shared" si="61"/>
        <v>6.3656655613093305E-2</v>
      </c>
      <c r="N117">
        <f t="shared" si="62"/>
        <v>-1.5707963250000001</v>
      </c>
      <c r="O117">
        <f t="shared" si="63"/>
        <v>10.374096174059916</v>
      </c>
      <c r="P117">
        <f t="shared" si="64"/>
        <v>1.4742524808083497</v>
      </c>
      <c r="Q117">
        <f t="shared" si="65"/>
        <v>7.2930234057388148</v>
      </c>
      <c r="R117">
        <f t="shared" si="66"/>
        <v>1.4332456453152023</v>
      </c>
      <c r="S117">
        <f t="shared" si="67"/>
        <v>0.98351974965725542</v>
      </c>
      <c r="T117">
        <f t="shared" si="68"/>
        <v>-0.18180053233472224</v>
      </c>
      <c r="U117">
        <f t="shared" si="69"/>
        <v>0.98965054399733987</v>
      </c>
      <c r="V117">
        <f t="shared" si="70"/>
        <v>-0.14399553679890262</v>
      </c>
      <c r="X117">
        <f t="shared" si="87"/>
        <v>-1.7792921728059741</v>
      </c>
      <c r="Y117">
        <f t="shared" si="71"/>
        <v>-117.63789226443122</v>
      </c>
      <c r="Z117">
        <f t="shared" si="88"/>
        <v>62.362107735568785</v>
      </c>
      <c r="AC117">
        <v>1</v>
      </c>
      <c r="AD117">
        <f t="shared" si="72"/>
        <v>10.32578672202</v>
      </c>
      <c r="AE117">
        <f t="shared" si="73"/>
        <v>-1.2654616053399731E-4</v>
      </c>
      <c r="AF117">
        <f t="shared" si="74"/>
        <v>8.7273757976265005E-4</v>
      </c>
      <c r="AG117">
        <f t="shared" si="89"/>
        <v>11425.137528537767</v>
      </c>
      <c r="AH117">
        <f t="shared" si="90"/>
        <v>-2802.45441988931</v>
      </c>
      <c r="AJ117">
        <f t="shared" si="75"/>
        <v>18000</v>
      </c>
      <c r="AK117">
        <f t="shared" si="76"/>
        <v>3308.9452904655</v>
      </c>
      <c r="AL117">
        <v>1</v>
      </c>
      <c r="AM117">
        <f t="shared" si="77"/>
        <v>7.2241394225647504</v>
      </c>
      <c r="AN117">
        <f t="shared" si="91"/>
        <v>787.84936670072909</v>
      </c>
      <c r="AO117">
        <f t="shared" si="92"/>
        <v>-2382.5883785599099</v>
      </c>
      <c r="AQ117">
        <f t="shared" si="78"/>
        <v>1.4513788098693758</v>
      </c>
      <c r="AR117">
        <f t="shared" si="79"/>
        <v>-120.4644412191582</v>
      </c>
      <c r="AT117">
        <f t="shared" si="104"/>
        <v>-321013.90322536282</v>
      </c>
      <c r="AU117">
        <f t="shared" si="105"/>
        <v>-1380390.2311879883</v>
      </c>
      <c r="AV117">
        <f t="shared" si="93"/>
        <v>-1.79928809972616</v>
      </c>
      <c r="AW117">
        <f t="shared" si="94"/>
        <v>-272966.69334131794</v>
      </c>
      <c r="AX117">
        <f t="shared" si="95"/>
        <v>-112338.83431564053</v>
      </c>
      <c r="AY117">
        <f t="shared" si="103"/>
        <v>-2.7511711094439568</v>
      </c>
      <c r="BA117">
        <f t="shared" si="80"/>
        <v>4.8012345837698627</v>
      </c>
      <c r="BB117">
        <f t="shared" si="96"/>
        <v>13.627058514084055</v>
      </c>
      <c r="BC117">
        <f t="shared" si="97"/>
        <v>0.95188300971779682</v>
      </c>
      <c r="BD117">
        <f t="shared" si="81"/>
        <v>-125.46112089064016</v>
      </c>
      <c r="BF117">
        <f t="shared" si="82"/>
        <v>-1.5715666212514243</v>
      </c>
      <c r="BG117">
        <f t="shared" si="83"/>
        <v>-121.0196451498613</v>
      </c>
      <c r="BH117">
        <f t="shared" si="98"/>
        <v>58.980354850138696</v>
      </c>
      <c r="BI117">
        <f t="shared" si="99"/>
        <v>58.980354850138696</v>
      </c>
      <c r="BJ117">
        <f t="shared" si="84"/>
        <v>0</v>
      </c>
      <c r="BK117">
        <f t="shared" si="100"/>
        <v>0</v>
      </c>
      <c r="BM117">
        <f t="shared" si="101"/>
        <v>-15.19862513533548</v>
      </c>
      <c r="BN117">
        <f t="shared" si="85"/>
        <v>-175.55852425922114</v>
      </c>
      <c r="BQ117" s="56">
        <f t="shared" si="102"/>
        <v>30.529019314369194</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1.0006343926214112</v>
      </c>
      <c r="D118">
        <f t="shared" si="56"/>
        <v>3.5610600234638197E-2</v>
      </c>
      <c r="F118">
        <f t="shared" si="57"/>
        <v>1.1302998803203842E-2</v>
      </c>
      <c r="G118">
        <f t="shared" si="58"/>
        <v>4.1816277927719248E-2</v>
      </c>
      <c r="H118">
        <f t="shared" si="59"/>
        <v>-3.0997763720722809</v>
      </c>
      <c r="J118">
        <f t="shared" si="60"/>
        <v>15</v>
      </c>
      <c r="M118">
        <f t="shared" si="61"/>
        <v>6.2898838284366002E-2</v>
      </c>
      <c r="N118">
        <f t="shared" si="62"/>
        <v>-1.5707963250000001</v>
      </c>
      <c r="O118">
        <f t="shared" si="63"/>
        <v>10.497930761279529</v>
      </c>
      <c r="P118">
        <f t="shared" si="64"/>
        <v>1.4753948097463034</v>
      </c>
      <c r="Q118">
        <f t="shared" si="65"/>
        <v>7.3792487921244945</v>
      </c>
      <c r="R118">
        <f t="shared" si="66"/>
        <v>1.4348629373803194</v>
      </c>
      <c r="S118">
        <f t="shared" si="67"/>
        <v>0.98313029608437641</v>
      </c>
      <c r="T118">
        <f t="shared" si="68"/>
        <v>-0.18394210830856569</v>
      </c>
      <c r="U118">
        <f t="shared" si="69"/>
        <v>0.98940363101174034</v>
      </c>
      <c r="V118">
        <f t="shared" si="70"/>
        <v>-0.14570611440844003</v>
      </c>
      <c r="X118">
        <f t="shared" si="87"/>
        <v>-1.8939314579398336</v>
      </c>
      <c r="Y118">
        <f t="shared" si="71"/>
        <v>-117.70573216646804</v>
      </c>
      <c r="Z118">
        <f t="shared" si="88"/>
        <v>62.294267833531961</v>
      </c>
      <c r="AC118">
        <v>1</v>
      </c>
      <c r="AD118">
        <f t="shared" si="72"/>
        <v>10.45019379096</v>
      </c>
      <c r="AE118">
        <f t="shared" si="73"/>
        <v>-1.2961383491477503E-4</v>
      </c>
      <c r="AF118">
        <f t="shared" si="74"/>
        <v>8.8325249036220002E-4</v>
      </c>
      <c r="AG118">
        <f t="shared" si="89"/>
        <v>11419.437207509416</v>
      </c>
      <c r="AH118">
        <f t="shared" si="90"/>
        <v>-2807.9366614825285</v>
      </c>
      <c r="AJ118">
        <f t="shared" si="75"/>
        <v>18000</v>
      </c>
      <c r="AK118">
        <f t="shared" si="76"/>
        <v>3348.8121011940002</v>
      </c>
      <c r="AL118">
        <v>1</v>
      </c>
      <c r="AM118">
        <f t="shared" si="77"/>
        <v>7.311177246933001</v>
      </c>
      <c r="AN118">
        <f t="shared" si="91"/>
        <v>780.18685556226023</v>
      </c>
      <c r="AO118">
        <f t="shared" si="92"/>
        <v>-2355.2722855490006</v>
      </c>
      <c r="AQ118">
        <f t="shared" si="78"/>
        <v>1.4170327334561428</v>
      </c>
      <c r="AR118">
        <f t="shared" si="79"/>
        <v>-119.03074961031599</v>
      </c>
      <c r="AT118">
        <f t="shared" si="104"/>
        <v>-318049.08935386565</v>
      </c>
      <c r="AU118">
        <f t="shared" si="105"/>
        <v>-1363243.1091005716</v>
      </c>
      <c r="AV118">
        <f t="shared" si="93"/>
        <v>-1.7999997586936201</v>
      </c>
      <c r="AW118">
        <f t="shared" si="94"/>
        <v>-266359.08815287455</v>
      </c>
      <c r="AX118">
        <f t="shared" si="95"/>
        <v>-110052.51484482564</v>
      </c>
      <c r="AY118">
        <f t="shared" si="103"/>
        <v>-2.7497816529614516</v>
      </c>
      <c r="BA118">
        <f t="shared" si="80"/>
        <v>4.8572410636130954</v>
      </c>
      <c r="BB118">
        <f t="shared" si="96"/>
        <v>13.727793158606199</v>
      </c>
      <c r="BC118">
        <f t="shared" si="97"/>
        <v>0.94978189426783155</v>
      </c>
      <c r="BD118">
        <f t="shared" si="81"/>
        <v>-125.58150593833047</v>
      </c>
      <c r="BF118">
        <f t="shared" si="82"/>
        <v>-1.6809995107512195</v>
      </c>
      <c r="BG118">
        <f t="shared" si="83"/>
        <v>-121.1452725936846</v>
      </c>
      <c r="BH118">
        <f t="shared" si="98"/>
        <v>58.854727406315405</v>
      </c>
      <c r="BI118">
        <f t="shared" si="99"/>
        <v>58.854727406315405</v>
      </c>
      <c r="BJ118">
        <f t="shared" si="84"/>
        <v>0</v>
      </c>
      <c r="BK118">
        <f t="shared" si="100"/>
        <v>0</v>
      </c>
      <c r="BM118">
        <f t="shared" si="101"/>
        <v>-15.408792669357418</v>
      </c>
      <c r="BN118">
        <f t="shared" si="85"/>
        <v>-175.56376665535413</v>
      </c>
      <c r="BQ118" s="56">
        <f t="shared" si="102"/>
        <v>30.629753958891335</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1.0006495821840162</v>
      </c>
      <c r="D119">
        <f t="shared" si="56"/>
        <v>3.6034171226039406E-2</v>
      </c>
      <c r="F119">
        <f t="shared" si="57"/>
        <v>1.1035852022563056E-2</v>
      </c>
      <c r="G119">
        <f t="shared" si="58"/>
        <v>4.1313708007095759E-2</v>
      </c>
      <c r="H119">
        <f t="shared" si="59"/>
        <v>-3.1002789419929044</v>
      </c>
      <c r="J119">
        <f t="shared" si="60"/>
        <v>15</v>
      </c>
      <c r="M119">
        <f t="shared" si="61"/>
        <v>6.2158851951608744E-2</v>
      </c>
      <c r="N119">
        <f t="shared" si="62"/>
        <v>-1.5707963250000001</v>
      </c>
      <c r="O119">
        <f t="shared" si="63"/>
        <v>10.621778727981386</v>
      </c>
      <c r="P119">
        <f t="shared" si="64"/>
        <v>1.4765105014255817</v>
      </c>
      <c r="Q119">
        <f t="shared" si="65"/>
        <v>7.4654930340352594</v>
      </c>
      <c r="R119">
        <f t="shared" si="66"/>
        <v>1.4364428663409665</v>
      </c>
      <c r="S119">
        <f t="shared" si="67"/>
        <v>0.9827366490114271</v>
      </c>
      <c r="T119">
        <f t="shared" si="68"/>
        <v>-0.18608197910862934</v>
      </c>
      <c r="U119">
        <f t="shared" si="69"/>
        <v>0.98915394903359322</v>
      </c>
      <c r="V119">
        <f t="shared" si="70"/>
        <v>-0.1474158336694836</v>
      </c>
      <c r="X119">
        <f t="shared" si="87"/>
        <v>-2.0072216662051945</v>
      </c>
      <c r="Y119">
        <f t="shared" si="71"/>
        <v>-117.77637604930013</v>
      </c>
      <c r="Z119">
        <f t="shared" si="88"/>
        <v>62.223623950699874</v>
      </c>
      <c r="AC119">
        <v>1</v>
      </c>
      <c r="AD119">
        <f t="shared" si="72"/>
        <v>10.5746008599</v>
      </c>
      <c r="AE119">
        <f t="shared" si="73"/>
        <v>-1.327182479108914E-4</v>
      </c>
      <c r="AF119">
        <f t="shared" si="74"/>
        <v>8.9376740096174987E-4</v>
      </c>
      <c r="AG119">
        <f t="shared" si="89"/>
        <v>11413.674406929988</v>
      </c>
      <c r="AH119">
        <f t="shared" si="90"/>
        <v>-2813.7106665638562</v>
      </c>
      <c r="AJ119">
        <f t="shared" si="75"/>
        <v>18000</v>
      </c>
      <c r="AK119">
        <f t="shared" si="76"/>
        <v>3388.6789119225004</v>
      </c>
      <c r="AL119">
        <v>1</v>
      </c>
      <c r="AM119">
        <f t="shared" si="77"/>
        <v>7.3982150713012507</v>
      </c>
      <c r="AN119">
        <f t="shared" si="91"/>
        <v>772.78672166487229</v>
      </c>
      <c r="AO119">
        <f t="shared" si="92"/>
        <v>-2328.5634592000424</v>
      </c>
      <c r="AQ119">
        <f t="shared" si="78"/>
        <v>1.3838915029061722</v>
      </c>
      <c r="AR119">
        <f t="shared" si="79"/>
        <v>-117.63077774702464</v>
      </c>
      <c r="AT119">
        <f t="shared" si="104"/>
        <v>-315183.68703431747</v>
      </c>
      <c r="AU119">
        <f t="shared" si="105"/>
        <v>-1346493.2677215789</v>
      </c>
      <c r="AV119">
        <f t="shared" si="93"/>
        <v>-1.8007338226839364</v>
      </c>
      <c r="AW119">
        <f t="shared" si="94"/>
        <v>-259977.43757774532</v>
      </c>
      <c r="AX119">
        <f t="shared" si="95"/>
        <v>-107853.88228960203</v>
      </c>
      <c r="AY119">
        <f t="shared" si="103"/>
        <v>-2.7483431020800735</v>
      </c>
      <c r="BA119">
        <f t="shared" si="80"/>
        <v>4.9132429067943342</v>
      </c>
      <c r="BB119">
        <f t="shared" si="96"/>
        <v>13.827364716739206</v>
      </c>
      <c r="BC119">
        <f t="shared" si="97"/>
        <v>0.94760927939613704</v>
      </c>
      <c r="BD119">
        <f t="shared" si="81"/>
        <v>-125.70598760112816</v>
      </c>
      <c r="BF119">
        <f t="shared" si="82"/>
        <v>-1.7890523650866759</v>
      </c>
      <c r="BG119">
        <f t="shared" si="83"/>
        <v>-121.27428056171793</v>
      </c>
      <c r="BH119">
        <f t="shared" si="98"/>
        <v>58.72571943828207</v>
      </c>
      <c r="BI119">
        <f t="shared" si="99"/>
        <v>58.72571943828207</v>
      </c>
      <c r="BJ119">
        <f t="shared" si="84"/>
        <v>0</v>
      </c>
      <c r="BK119">
        <f t="shared" si="100"/>
        <v>0</v>
      </c>
      <c r="BM119">
        <f t="shared" si="101"/>
        <v>-15.61641708182588</v>
      </c>
      <c r="BN119">
        <f t="shared" si="85"/>
        <v>-175.56829296058979</v>
      </c>
      <c r="BQ119" s="56">
        <f t="shared" si="102"/>
        <v>30.729325517024343</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1.00066495127008</v>
      </c>
      <c r="D120">
        <f t="shared" si="56"/>
        <v>3.6457729282283982E-2</v>
      </c>
      <c r="F120">
        <f t="shared" si="57"/>
        <v>1.0778096530566363E-2</v>
      </c>
      <c r="G120">
        <f t="shared" si="58"/>
        <v>4.0823194401271572E-2</v>
      </c>
      <c r="H120">
        <f t="shared" si="59"/>
        <v>-3.1007694555987286</v>
      </c>
      <c r="J120">
        <f t="shared" si="60"/>
        <v>15</v>
      </c>
      <c r="M120">
        <f t="shared" si="61"/>
        <v>6.1436074603334223E-2</v>
      </c>
      <c r="N120">
        <f t="shared" si="62"/>
        <v>-1.5707963250000001</v>
      </c>
      <c r="O120">
        <f t="shared" si="63"/>
        <v>10.745639611553202</v>
      </c>
      <c r="P120">
        <f t="shared" si="64"/>
        <v>1.4776004741319686</v>
      </c>
      <c r="Q120">
        <f t="shared" si="65"/>
        <v>7.5517554854569182</v>
      </c>
      <c r="R120">
        <f t="shared" si="66"/>
        <v>1.4379867045489014</v>
      </c>
      <c r="S120">
        <f t="shared" si="67"/>
        <v>0.98233882428217723</v>
      </c>
      <c r="T120">
        <f t="shared" si="68"/>
        <v>-0.18822012719707748</v>
      </c>
      <c r="U120">
        <f t="shared" si="69"/>
        <v>0.98890150453612213</v>
      </c>
      <c r="V120">
        <f t="shared" si="70"/>
        <v>-0.14912468524001565</v>
      </c>
      <c r="X120">
        <f t="shared" si="87"/>
        <v>-2.1191997428976359</v>
      </c>
      <c r="Y120">
        <f t="shared" si="71"/>
        <v>-117.84972291461155</v>
      </c>
      <c r="Z120">
        <f t="shared" si="88"/>
        <v>62.150277085388453</v>
      </c>
      <c r="AC120">
        <v>1</v>
      </c>
      <c r="AD120">
        <f t="shared" si="72"/>
        <v>10.69900792884</v>
      </c>
      <c r="AE120">
        <f t="shared" si="73"/>
        <v>-1.3585939952234639E-4</v>
      </c>
      <c r="AF120">
        <f t="shared" si="74"/>
        <v>9.0428231156129994E-4</v>
      </c>
      <c r="AG120">
        <f t="shared" si="89"/>
        <v>11407.849324538407</v>
      </c>
      <c r="AH120">
        <f t="shared" si="90"/>
        <v>-2819.7649411837929</v>
      </c>
      <c r="AJ120">
        <f t="shared" si="75"/>
        <v>18000</v>
      </c>
      <c r="AK120">
        <f t="shared" si="76"/>
        <v>3428.5457226509998</v>
      </c>
      <c r="AL120">
        <v>1</v>
      </c>
      <c r="AM120">
        <f t="shared" si="77"/>
        <v>7.4852528956694995</v>
      </c>
      <c r="AN120">
        <f t="shared" si="91"/>
        <v>765.63719237014766</v>
      </c>
      <c r="AO120">
        <f t="shared" si="92"/>
        <v>-2302.4422885699132</v>
      </c>
      <c r="AQ120">
        <f t="shared" si="78"/>
        <v>1.35189941868325</v>
      </c>
      <c r="AR120">
        <f t="shared" si="79"/>
        <v>-116.2633500067595</v>
      </c>
      <c r="AT120">
        <f t="shared" si="104"/>
        <v>-312413.05342337134</v>
      </c>
      <c r="AU120">
        <f t="shared" si="105"/>
        <v>-1330126.8174279935</v>
      </c>
      <c r="AV120">
        <f t="shared" si="93"/>
        <v>-1.8014894817414564</v>
      </c>
      <c r="AW120">
        <f t="shared" si="94"/>
        <v>-253811.63815759745</v>
      </c>
      <c r="AX120">
        <f t="shared" si="95"/>
        <v>-105738.39304889065</v>
      </c>
      <c r="AY120">
        <f t="shared" si="103"/>
        <v>-2.7468567802122217</v>
      </c>
      <c r="BA120">
        <f t="shared" si="80"/>
        <v>4.9692382733003875</v>
      </c>
      <c r="BB120">
        <f t="shared" si="96"/>
        <v>13.925796430376822</v>
      </c>
      <c r="BC120">
        <f t="shared" si="97"/>
        <v>0.94536729847076528</v>
      </c>
      <c r="BD120">
        <f t="shared" si="81"/>
        <v>-125.83444364604757</v>
      </c>
      <c r="BF120">
        <f t="shared" si="82"/>
        <v>-1.8957632366548829</v>
      </c>
      <c r="BG120">
        <f t="shared" si="83"/>
        <v>-121.40657287704767</v>
      </c>
      <c r="BH120">
        <f t="shared" si="98"/>
        <v>58.593427122952335</v>
      </c>
      <c r="BI120">
        <f t="shared" si="99"/>
        <v>58.593427122952335</v>
      </c>
      <c r="BJ120">
        <f t="shared" si="84"/>
        <v>0</v>
      </c>
      <c r="BK120">
        <f t="shared" si="100"/>
        <v>0</v>
      </c>
      <c r="BM120">
        <f t="shared" si="101"/>
        <v>-15.821559667031707</v>
      </c>
      <c r="BN120">
        <f t="shared" si="85"/>
        <v>-175.57212923100008</v>
      </c>
      <c r="BQ120" s="56">
        <f t="shared" si="102"/>
        <v>30.827757230661959</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1.000680499871331</v>
      </c>
      <c r="D121">
        <f t="shared" si="56"/>
        <v>3.6881274251997623E-2</v>
      </c>
      <c r="F121">
        <f t="shared" si="57"/>
        <v>1.052929585273658E-2</v>
      </c>
      <c r="G121">
        <f t="shared" si="58"/>
        <v>4.0344304446399526E-2</v>
      </c>
      <c r="H121">
        <f t="shared" si="59"/>
        <v>-3.1012483455536008</v>
      </c>
      <c r="J121">
        <f t="shared" si="60"/>
        <v>15</v>
      </c>
      <c r="M121">
        <f t="shared" si="61"/>
        <v>6.0729912826284413E-2</v>
      </c>
      <c r="N121">
        <f t="shared" si="62"/>
        <v>-1.5707963250000001</v>
      </c>
      <c r="O121">
        <f t="shared" si="63"/>
        <v>10.869512970421862</v>
      </c>
      <c r="P121">
        <f t="shared" si="64"/>
        <v>1.4786656045416733</v>
      </c>
      <c r="Q121">
        <f t="shared" si="65"/>
        <v>7.6380355294257338</v>
      </c>
      <c r="R121">
        <f t="shared" si="66"/>
        <v>1.4394956675719328</v>
      </c>
      <c r="S121">
        <f t="shared" si="67"/>
        <v>0.98193683787367225</v>
      </c>
      <c r="T121">
        <f t="shared" si="68"/>
        <v>-0.19035653512730535</v>
      </c>
      <c r="U121">
        <f t="shared" si="69"/>
        <v>0.98864630405523546</v>
      </c>
      <c r="V121">
        <f t="shared" si="70"/>
        <v>-0.15083265980776855</v>
      </c>
      <c r="X121">
        <f t="shared" si="87"/>
        <v>-2.2299011621663913</v>
      </c>
      <c r="Y121">
        <f t="shared" si="71"/>
        <v>-117.92567615096527</v>
      </c>
      <c r="Z121">
        <f t="shared" si="88"/>
        <v>62.074323849034727</v>
      </c>
      <c r="AC121">
        <v>1</v>
      </c>
      <c r="AD121">
        <f t="shared" si="72"/>
        <v>10.82341499778</v>
      </c>
      <c r="AE121">
        <f t="shared" si="73"/>
        <v>-1.3903728974914E-4</v>
      </c>
      <c r="AF121">
        <f t="shared" si="74"/>
        <v>9.147972221608499E-4</v>
      </c>
      <c r="AG121">
        <f t="shared" si="89"/>
        <v>11401.962159901952</v>
      </c>
      <c r="AH121">
        <f t="shared" si="90"/>
        <v>-2826.0885078206343</v>
      </c>
      <c r="AJ121">
        <f t="shared" si="75"/>
        <v>18000</v>
      </c>
      <c r="AK121">
        <f t="shared" si="76"/>
        <v>3468.4125333795</v>
      </c>
      <c r="AL121">
        <v>1</v>
      </c>
      <c r="AM121">
        <f t="shared" si="77"/>
        <v>7.5722907200377501</v>
      </c>
      <c r="AN121">
        <f t="shared" si="91"/>
        <v>758.72714406407033</v>
      </c>
      <c r="AO121">
        <f t="shared" si="92"/>
        <v>-2276.8899786576044</v>
      </c>
      <c r="AQ121">
        <f t="shared" si="78"/>
        <v>1.321003963011889</v>
      </c>
      <c r="AR121">
        <f t="shared" si="79"/>
        <v>-114.92734478203434</v>
      </c>
      <c r="AT121">
        <f t="shared" si="104"/>
        <v>-309732.81112350489</v>
      </c>
      <c r="AU121">
        <f t="shared" si="105"/>
        <v>-1314130.510461414</v>
      </c>
      <c r="AV121">
        <f t="shared" si="93"/>
        <v>-1.8022659621408577</v>
      </c>
      <c r="AW121">
        <f t="shared" si="94"/>
        <v>-247852.14123902842</v>
      </c>
      <c r="AX121">
        <f t="shared" si="95"/>
        <v>-103701.79322502896</v>
      </c>
      <c r="AY121">
        <f t="shared" si="103"/>
        <v>-2.7453239499192104</v>
      </c>
      <c r="BA121">
        <f t="shared" si="80"/>
        <v>5.0252253219963334</v>
      </c>
      <c r="BB121">
        <f t="shared" si="96"/>
        <v>14.023110790132245</v>
      </c>
      <c r="BC121">
        <f t="shared" si="97"/>
        <v>0.9430579877783527</v>
      </c>
      <c r="BD121">
        <f t="shared" si="81"/>
        <v>-125.96675740245843</v>
      </c>
      <c r="BF121">
        <f t="shared" si="82"/>
        <v>-2.0011687184278202</v>
      </c>
      <c r="BG121">
        <f t="shared" si="83"/>
        <v>-121.54205766752894</v>
      </c>
      <c r="BH121">
        <f t="shared" si="98"/>
        <v>58.457942332471063</v>
      </c>
      <c r="BI121">
        <f t="shared" si="99"/>
        <v>58.457942332471063</v>
      </c>
      <c r="BJ121">
        <f t="shared" si="84"/>
        <v>0</v>
      </c>
      <c r="BK121">
        <f t="shared" si="100"/>
        <v>0</v>
      </c>
      <c r="BM121">
        <f t="shared" si="101"/>
        <v>-16.024279508560067</v>
      </c>
      <c r="BN121">
        <f t="shared" si="85"/>
        <v>-175.5753002650705</v>
      </c>
      <c r="BQ121" s="56">
        <f t="shared" si="102"/>
        <v>30.925071590417382</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1.0006962279794012</v>
      </c>
      <c r="D122">
        <f t="shared" si="56"/>
        <v>3.7304805983834136E-2</v>
      </c>
      <c r="F122">
        <f t="shared" si="57"/>
        <v>1.028903865721097E-2</v>
      </c>
      <c r="G122">
        <f t="shared" si="58"/>
        <v>3.9876626108769617E-2</v>
      </c>
      <c r="H122">
        <f t="shared" si="59"/>
        <v>-3.1017160238912305</v>
      </c>
      <c r="J122">
        <f t="shared" si="60"/>
        <v>15</v>
      </c>
      <c r="M122">
        <f t="shared" si="61"/>
        <v>6.0039800180531171E-2</v>
      </c>
      <c r="N122">
        <f t="shared" si="62"/>
        <v>-1.5707963250000001</v>
      </c>
      <c r="O122">
        <f t="shared" si="63"/>
        <v>10.993398382873306</v>
      </c>
      <c r="P122">
        <f t="shared" si="64"/>
        <v>1.4797067300450824</v>
      </c>
      <c r="Q122">
        <f t="shared" si="65"/>
        <v>7.7243325764206032</v>
      </c>
      <c r="R122">
        <f t="shared" si="66"/>
        <v>1.4409709173081027</v>
      </c>
      <c r="S122">
        <f t="shared" si="67"/>
        <v>0.98153070589453972</v>
      </c>
      <c r="T122">
        <f t="shared" si="68"/>
        <v>-0.19249118554463374</v>
      </c>
      <c r="U122">
        <f t="shared" si="69"/>
        <v>0.98838835418907023</v>
      </c>
      <c r="V122">
        <f t="shared" si="70"/>
        <v>-0.15253974809049731</v>
      </c>
      <c r="X122">
        <f t="shared" si="87"/>
        <v>-2.3393600044719314</v>
      </c>
      <c r="Y122">
        <f t="shared" si="71"/>
        <v>-118.00414329785295</v>
      </c>
      <c r="Z122">
        <f t="shared" si="88"/>
        <v>61.995856702147051</v>
      </c>
      <c r="AC122">
        <v>1</v>
      </c>
      <c r="AD122">
        <f t="shared" si="72"/>
        <v>10.947822066720001</v>
      </c>
      <c r="AE122">
        <f t="shared" si="73"/>
        <v>-1.4225191859127233E-4</v>
      </c>
      <c r="AF122">
        <f t="shared" si="74"/>
        <v>9.2531213276039997E-4</v>
      </c>
      <c r="AG122">
        <f t="shared" si="89"/>
        <v>11396.013114399677</v>
      </c>
      <c r="AH122">
        <f t="shared" si="90"/>
        <v>-2832.6708761457066</v>
      </c>
      <c r="AJ122">
        <f t="shared" si="75"/>
        <v>18000</v>
      </c>
      <c r="AK122">
        <f t="shared" si="76"/>
        <v>3508.2793441080003</v>
      </c>
      <c r="AL122">
        <v>1</v>
      </c>
      <c r="AM122">
        <f t="shared" si="77"/>
        <v>7.6593285444060006</v>
      </c>
      <c r="AN122">
        <f t="shared" si="91"/>
        <v>752.04605994734425</v>
      </c>
      <c r="AO122">
        <f t="shared" si="92"/>
        <v>-2251.8885095547594</v>
      </c>
      <c r="AQ122">
        <f t="shared" si="78"/>
        <v>1.2911555842479019</v>
      </c>
      <c r="AR122">
        <f t="shared" si="79"/>
        <v>-113.62169141381537</v>
      </c>
      <c r="AT122">
        <f t="shared" si="104"/>
        <v>-307138.83019551006</v>
      </c>
      <c r="AU122">
        <f t="shared" si="105"/>
        <v>-1298491.7042521851</v>
      </c>
      <c r="AV122">
        <f t="shared" si="93"/>
        <v>-1.8030625243709173</v>
      </c>
      <c r="AW122">
        <f t="shared" si="94"/>
        <v>-242089.91706258131</v>
      </c>
      <c r="AX122">
        <f t="shared" si="95"/>
        <v>-101740.09696930608</v>
      </c>
      <c r="AY122">
        <f t="shared" si="103"/>
        <v>-2.7437458163539223</v>
      </c>
      <c r="BA122">
        <f t="shared" si="80"/>
        <v>5.0812022086762862</v>
      </c>
      <c r="BB122">
        <f t="shared" si="96"/>
        <v>14.119329563881571</v>
      </c>
      <c r="BC122">
        <f t="shared" si="97"/>
        <v>0.94068329198300504</v>
      </c>
      <c r="BD122">
        <f t="shared" si="81"/>
        <v>-126.1028174493148</v>
      </c>
      <c r="BF122">
        <f t="shared" si="82"/>
        <v>-2.1053040213168068</v>
      </c>
      <c r="BG122">
        <f t="shared" si="83"/>
        <v>-121.68064712857993</v>
      </c>
      <c r="BH122">
        <f t="shared" si="98"/>
        <v>58.319352871420065</v>
      </c>
      <c r="BI122">
        <f t="shared" si="99"/>
        <v>58.319352871420065</v>
      </c>
      <c r="BJ122">
        <f t="shared" si="84"/>
        <v>0</v>
      </c>
      <c r="BK122">
        <f t="shared" si="100"/>
        <v>0</v>
      </c>
      <c r="BM122">
        <f t="shared" si="101"/>
        <v>-16.224633585198379</v>
      </c>
      <c r="BN122">
        <f t="shared" si="85"/>
        <v>-175.57782967926516</v>
      </c>
      <c r="BQ122" s="56">
        <f t="shared" si="102"/>
        <v>31.021290364166706</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1.0007121355858268</v>
      </c>
      <c r="D123">
        <f t="shared" si="56"/>
        <v>3.7728324326475826E-2</v>
      </c>
      <c r="F123">
        <f t="shared" si="57"/>
        <v>1.0056937031537807E-2</v>
      </c>
      <c r="G123">
        <f t="shared" si="58"/>
        <v>3.9419766760549188E-2</v>
      </c>
      <c r="H123">
        <f t="shared" si="59"/>
        <v>-3.1021728832394508</v>
      </c>
      <c r="J123">
        <f t="shared" si="60"/>
        <v>15</v>
      </c>
      <c r="M123">
        <f t="shared" si="61"/>
        <v>5.9365195684120714E-2</v>
      </c>
      <c r="N123">
        <f t="shared" si="62"/>
        <v>-1.5707963250000001</v>
      </c>
      <c r="O123">
        <f t="shared" si="63"/>
        <v>11.117295445950793</v>
      </c>
      <c r="P123">
        <f t="shared" si="64"/>
        <v>1.4807246509169385</v>
      </c>
      <c r="Q123">
        <f t="shared" si="65"/>
        <v>7.8106460628604069</v>
      </c>
      <c r="R123">
        <f t="shared" si="66"/>
        <v>1.442413564898366</v>
      </c>
      <c r="S123">
        <f t="shared" si="67"/>
        <v>0.98112044458328729</v>
      </c>
      <c r="T123">
        <f t="shared" si="68"/>
        <v>-0.19462406118699235</v>
      </c>
      <c r="U123">
        <f t="shared" si="69"/>
        <v>0.98812766159753418</v>
      </c>
      <c r="V123">
        <f t="shared" si="70"/>
        <v>-0.15424594083624976</v>
      </c>
      <c r="X123">
        <f t="shared" si="87"/>
        <v>-2.4476090289905676</v>
      </c>
      <c r="Y123">
        <f t="shared" si="71"/>
        <v>-118.0850358246682</v>
      </c>
      <c r="Z123">
        <f t="shared" si="88"/>
        <v>61.914964175331804</v>
      </c>
      <c r="AC123">
        <v>1</v>
      </c>
      <c r="AD123">
        <f t="shared" si="72"/>
        <v>11.072229135660001</v>
      </c>
      <c r="AE123">
        <f t="shared" si="73"/>
        <v>-1.4550328604874332E-4</v>
      </c>
      <c r="AF123">
        <f t="shared" si="74"/>
        <v>9.3582704335995004E-4</v>
      </c>
      <c r="AG123">
        <f t="shared" si="89"/>
        <v>11390.002391205773</v>
      </c>
      <c r="AH123">
        <f t="shared" si="90"/>
        <v>-2839.502015760198</v>
      </c>
      <c r="AJ123">
        <f t="shared" si="75"/>
        <v>18000</v>
      </c>
      <c r="AK123">
        <f t="shared" si="76"/>
        <v>3548.1461548365005</v>
      </c>
      <c r="AL123">
        <v>1</v>
      </c>
      <c r="AM123">
        <f t="shared" si="77"/>
        <v>7.7463663687742503</v>
      </c>
      <c r="AN123">
        <f t="shared" si="91"/>
        <v>745.58399097434392</v>
      </c>
      <c r="AO123">
        <f t="shared" si="92"/>
        <v>-2227.4205979436415</v>
      </c>
      <c r="AQ123">
        <f t="shared" si="78"/>
        <v>1.2623074981065388</v>
      </c>
      <c r="AR123">
        <f t="shared" si="79"/>
        <v>-112.34536733148195</v>
      </c>
      <c r="AT123">
        <f t="shared" si="104"/>
        <v>-304627.21157719247</v>
      </c>
      <c r="AU123">
        <f t="shared" si="105"/>
        <v>-1283198.327231853</v>
      </c>
      <c r="AV123">
        <f t="shared" si="93"/>
        <v>-1.8038784612511416</v>
      </c>
      <c r="AW123">
        <f t="shared" si="94"/>
        <v>-236516.42151534249</v>
      </c>
      <c r="AX123">
        <f t="shared" si="95"/>
        <v>-99849.566670283908</v>
      </c>
      <c r="AY123">
        <f t="shared" si="103"/>
        <v>-2.7421235304814311</v>
      </c>
      <c r="BA123">
        <f t="shared" si="80"/>
        <v>5.1371670842359487</v>
      </c>
      <c r="BB123">
        <f t="shared" si="96"/>
        <v>14.214473824051158</v>
      </c>
      <c r="BC123">
        <f t="shared" si="97"/>
        <v>0.9382450692302895</v>
      </c>
      <c r="BD123">
        <f t="shared" si="81"/>
        <v>-126.24251732271779</v>
      </c>
      <c r="BF123">
        <f t="shared" si="82"/>
        <v>-2.2082030464804223</v>
      </c>
      <c r="BG123">
        <f t="shared" si="83"/>
        <v>-121.8222573008895</v>
      </c>
      <c r="BH123">
        <f t="shared" si="98"/>
        <v>58.177742699110496</v>
      </c>
      <c r="BI123">
        <f t="shared" si="99"/>
        <v>58.177742699110496</v>
      </c>
      <c r="BJ123">
        <f t="shared" si="84"/>
        <v>0</v>
      </c>
      <c r="BK123">
        <f t="shared" si="100"/>
        <v>0</v>
      </c>
      <c r="BM123">
        <f t="shared" si="101"/>
        <v>-16.422676870531578</v>
      </c>
      <c r="BN123">
        <f t="shared" si="85"/>
        <v>-175.57973997817172</v>
      </c>
      <c r="BQ123" s="56">
        <f t="shared" si="102"/>
        <v>31.116434624336296</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1.0007282226820478</v>
      </c>
      <c r="D124">
        <f t="shared" si="56"/>
        <v>3.8151829128633769E-2</v>
      </c>
      <c r="F124">
        <f t="shared" si="57"/>
        <v>9.8326248960841026E-3</v>
      </c>
      <c r="G124">
        <f t="shared" si="58"/>
        <v>3.8973352042253578E-2</v>
      </c>
      <c r="H124">
        <f t="shared" si="59"/>
        <v>-3.1026192979577467</v>
      </c>
      <c r="J124">
        <f t="shared" si="60"/>
        <v>15</v>
      </c>
      <c r="M124">
        <f t="shared" si="61"/>
        <v>5.8705582398741601E-2</v>
      </c>
      <c r="N124">
        <f t="shared" si="62"/>
        <v>-1.5707963250000001</v>
      </c>
      <c r="O124">
        <f t="shared" si="63"/>
        <v>11.241203774425564</v>
      </c>
      <c r="P124">
        <f t="shared" si="64"/>
        <v>1.4817201323446263</v>
      </c>
      <c r="Q124">
        <f t="shared" si="65"/>
        <v>7.8969754496986075</v>
      </c>
      <c r="R124">
        <f t="shared" si="66"/>
        <v>1.4438246734527218</v>
      </c>
      <c r="S124">
        <f t="shared" si="67"/>
        <v>0.98070607030659629</v>
      </c>
      <c r="T124">
        <f t="shared" si="68"/>
        <v>-0.19675514488559157</v>
      </c>
      <c r="U124">
        <f t="shared" si="69"/>
        <v>0.9878642330018419</v>
      </c>
      <c r="V124">
        <f t="shared" si="70"/>
        <v>-0.15595122882363385</v>
      </c>
      <c r="X124">
        <f t="shared" si="87"/>
        <v>-2.5546797413565514</v>
      </c>
      <c r="Y124">
        <f t="shared" si="71"/>
        <v>-118.16826892352775</v>
      </c>
      <c r="Z124">
        <f t="shared" si="88"/>
        <v>61.831731076472252</v>
      </c>
      <c r="AC124">
        <v>1</v>
      </c>
      <c r="AD124">
        <f t="shared" si="72"/>
        <v>11.196636204600001</v>
      </c>
      <c r="AE124">
        <f t="shared" si="73"/>
        <v>-1.4879139212155295E-4</v>
      </c>
      <c r="AF124">
        <f t="shared" si="74"/>
        <v>9.463419539595E-4</v>
      </c>
      <c r="AG124">
        <f t="shared" si="89"/>
        <v>11383.930195272766</v>
      </c>
      <c r="AH124">
        <f t="shared" si="90"/>
        <v>-2846.5723307502262</v>
      </c>
      <c r="AJ124">
        <f t="shared" si="75"/>
        <v>18000</v>
      </c>
      <c r="AK124">
        <f t="shared" si="76"/>
        <v>3588.0129655649998</v>
      </c>
      <c r="AL124">
        <v>1</v>
      </c>
      <c r="AM124">
        <f t="shared" si="77"/>
        <v>7.8334041931425009</v>
      </c>
      <c r="AN124">
        <f t="shared" si="91"/>
        <v>739.33151967679737</v>
      </c>
      <c r="AO124">
        <f t="shared" si="92"/>
        <v>-2203.4696607936426</v>
      </c>
      <c r="AQ124">
        <f t="shared" si="78"/>
        <v>1.2344155042587335</v>
      </c>
      <c r="AR124">
        <f t="shared" si="79"/>
        <v>-111.09739538328601</v>
      </c>
      <c r="AT124">
        <f t="shared" si="104"/>
        <v>-302194.27178403607</v>
      </c>
      <c r="AU124">
        <f t="shared" si="105"/>
        <v>-1268238.8469390187</v>
      </c>
      <c r="AV124">
        <f t="shared" si="93"/>
        <v>-1.8047130961711932</v>
      </c>
      <c r="AW124">
        <f t="shared" si="94"/>
        <v>-231123.56532538077</v>
      </c>
      <c r="AX124">
        <f t="shared" si="95"/>
        <v>-98026.694809855035</v>
      </c>
      <c r="AY124">
        <f t="shared" si="103"/>
        <v>-2.7404581920941387</v>
      </c>
      <c r="BA124">
        <f t="shared" si="80"/>
        <v>5.1931180929584473</v>
      </c>
      <c r="BB124">
        <f t="shared" si="96"/>
        <v>14.308563973707631</v>
      </c>
      <c r="BC124">
        <f t="shared" si="97"/>
        <v>0.93574509592294541</v>
      </c>
      <c r="BD124">
        <f t="shared" si="81"/>
        <v>-126.38575524228764</v>
      </c>
      <c r="BF124">
        <f t="shared" si="82"/>
        <v>-2.3098984529662396</v>
      </c>
      <c r="BG124">
        <f t="shared" si="83"/>
        <v>-121.96680786196457</v>
      </c>
      <c r="BH124">
        <f t="shared" si="98"/>
        <v>58.033192138035432</v>
      </c>
      <c r="BI124">
        <f t="shared" si="99"/>
        <v>58.033192138035432</v>
      </c>
      <c r="BJ124">
        <f t="shared" si="84"/>
        <v>0</v>
      </c>
      <c r="BK124">
        <f t="shared" si="100"/>
        <v>0</v>
      </c>
      <c r="BM124">
        <f t="shared" si="101"/>
        <v>-16.618462426673872</v>
      </c>
      <c r="BN124">
        <f t="shared" si="85"/>
        <v>-175.58105261967694</v>
      </c>
      <c r="BQ124" s="56">
        <f t="shared" si="102"/>
        <v>31.210524773992766</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1.0007444892594082</v>
      </c>
      <c r="D125">
        <f t="shared" si="56"/>
        <v>3.8575320239048104E-2</v>
      </c>
      <c r="F125">
        <f t="shared" si="57"/>
        <v>9.6157565417832793E-3</v>
      </c>
      <c r="G125">
        <f t="shared" si="58"/>
        <v>3.8537024804821879E-2</v>
      </c>
      <c r="H125">
        <f t="shared" si="59"/>
        <v>-3.1030556251951782</v>
      </c>
      <c r="J125">
        <f t="shared" si="60"/>
        <v>15</v>
      </c>
      <c r="M125">
        <f t="shared" si="61"/>
        <v>5.8060466108645535E-2</v>
      </c>
      <c r="N125">
        <f t="shared" si="62"/>
        <v>-1.5707963250000001</v>
      </c>
      <c r="O125">
        <f t="shared" si="63"/>
        <v>11.365122999834421</v>
      </c>
      <c r="P125">
        <f t="shared" si="64"/>
        <v>1.48269390632524</v>
      </c>
      <c r="Q125">
        <f t="shared" si="65"/>
        <v>7.983320221107868</v>
      </c>
      <c r="R125">
        <f t="shared" si="66"/>
        <v>1.4452052606035022</v>
      </c>
      <c r="S125">
        <f t="shared" si="67"/>
        <v>0.98028759955760325</v>
      </c>
      <c r="T125">
        <f t="shared" si="68"/>
        <v>-0.19888441956558259</v>
      </c>
      <c r="U125">
        <f t="shared" si="69"/>
        <v>0.98759807518405029</v>
      </c>
      <c r="V125">
        <f t="shared" si="70"/>
        <v>-0.15765560286208305</v>
      </c>
      <c r="X125">
        <f t="shared" si="87"/>
        <v>-2.6606024570973696</v>
      </c>
      <c r="Y125">
        <f t="shared" si="71"/>
        <v>-118.25376131495265</v>
      </c>
      <c r="Z125">
        <f t="shared" si="88"/>
        <v>61.746238685047345</v>
      </c>
      <c r="AC125">
        <v>1</v>
      </c>
      <c r="AD125">
        <f t="shared" si="72"/>
        <v>11.321043273540001</v>
      </c>
      <c r="AE125">
        <f t="shared" si="73"/>
        <v>-1.5211623680970121E-4</v>
      </c>
      <c r="AF125">
        <f t="shared" si="74"/>
        <v>9.5685686455905007E-4</v>
      </c>
      <c r="AG125">
        <f t="shared" si="89"/>
        <v>11377.796733314621</v>
      </c>
      <c r="AH125">
        <f t="shared" si="90"/>
        <v>-2853.8726359202601</v>
      </c>
      <c r="AJ125">
        <f t="shared" si="75"/>
        <v>18000</v>
      </c>
      <c r="AK125">
        <f t="shared" si="76"/>
        <v>3627.8797762935001</v>
      </c>
      <c r="AL125">
        <v>1</v>
      </c>
      <c r="AM125">
        <f t="shared" si="77"/>
        <v>7.9204420175107497</v>
      </c>
      <c r="AN125">
        <f t="shared" si="91"/>
        <v>733.27972663276512</v>
      </c>
      <c r="AO125">
        <f t="shared" si="92"/>
        <v>-2180.0197811174494</v>
      </c>
      <c r="AQ125">
        <f t="shared" si="78"/>
        <v>1.2074378169524269</v>
      </c>
      <c r="AR125">
        <f t="shared" si="79"/>
        <v>-109.87684134267086</v>
      </c>
      <c r="AT125">
        <f t="shared" si="104"/>
        <v>-299836.52877979842</v>
      </c>
      <c r="AU125">
        <f t="shared" si="105"/>
        <v>-1253602.240240945</v>
      </c>
      <c r="AV125">
        <f t="shared" si="93"/>
        <v>-1.8055657814439026</v>
      </c>
      <c r="AW125">
        <f t="shared" si="94"/>
        <v>-225903.68549667895</v>
      </c>
      <c r="AX125">
        <f t="shared" si="95"/>
        <v>-96268.187330282293</v>
      </c>
      <c r="AY125">
        <f t="shared" si="103"/>
        <v>-2.7387508526366089</v>
      </c>
      <c r="BA125">
        <f t="shared" si="80"/>
        <v>5.2490533709056599</v>
      </c>
      <c r="BB125">
        <f t="shared" si="96"/>
        <v>14.401619771506782</v>
      </c>
      <c r="BC125">
        <f t="shared" si="97"/>
        <v>0.93318507119270633</v>
      </c>
      <c r="BD125">
        <f t="shared" si="81"/>
        <v>-126.53243385494707</v>
      </c>
      <c r="BF125">
        <f t="shared" si="82"/>
        <v>-2.4104217210420575</v>
      </c>
      <c r="BG125">
        <f t="shared" si="83"/>
        <v>-122.11422193052822</v>
      </c>
      <c r="BH125">
        <f t="shared" si="98"/>
        <v>57.885778069471783</v>
      </c>
      <c r="BI125">
        <f t="shared" si="99"/>
        <v>57.885778069471783</v>
      </c>
      <c r="BJ125">
        <f t="shared" si="84"/>
        <v>0</v>
      </c>
      <c r="BK125">
        <f t="shared" si="100"/>
        <v>0</v>
      </c>
      <c r="BM125">
        <f t="shared" si="101"/>
        <v>-16.81204149254884</v>
      </c>
      <c r="BN125">
        <f t="shared" si="85"/>
        <v>-175.58178807558116</v>
      </c>
      <c r="BQ125" s="56">
        <f t="shared" si="102"/>
        <v>31.303580571791919</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1.000760935309156</v>
      </c>
      <c r="D126">
        <f t="shared" si="56"/>
        <v>3.8998797506488443E-2</v>
      </c>
      <c r="F126">
        <f t="shared" si="57"/>
        <v>9.4060052811810006E-3</v>
      </c>
      <c r="G126">
        <f t="shared" si="58"/>
        <v>3.8110444124836905E-2</v>
      </c>
      <c r="H126">
        <f t="shared" si="59"/>
        <v>-3.1034822058751632</v>
      </c>
      <c r="J126">
        <f t="shared" si="60"/>
        <v>15</v>
      </c>
      <c r="M126">
        <f t="shared" si="61"/>
        <v>5.7429374085725474E-2</v>
      </c>
      <c r="N126">
        <f t="shared" si="62"/>
        <v>-1.5707963250000001</v>
      </c>
      <c r="O126">
        <f t="shared" si="63"/>
        <v>11.489052769579205</v>
      </c>
      <c r="P126">
        <f t="shared" si="64"/>
        <v>1.4836466734412082</v>
      </c>
      <c r="Q126">
        <f t="shared" si="65"/>
        <v>8.0696798832480692</v>
      </c>
      <c r="R126">
        <f t="shared" si="66"/>
        <v>1.4465563008984035</v>
      </c>
      <c r="S126">
        <f t="shared" si="67"/>
        <v>0.97986504895417859</v>
      </c>
      <c r="T126">
        <f t="shared" si="68"/>
        <v>-0.20101186824670594</v>
      </c>
      <c r="U126">
        <f t="shared" si="69"/>
        <v>0.98732919498659033</v>
      </c>
      <c r="V126">
        <f t="shared" si="70"/>
        <v>-0.15935905379211851</v>
      </c>
      <c r="X126">
        <f t="shared" si="87"/>
        <v>-2.7654063610866815</v>
      </c>
      <c r="Y126">
        <f t="shared" si="71"/>
        <v>-118.34143506549766</v>
      </c>
      <c r="Z126">
        <f t="shared" si="88"/>
        <v>61.658564934502337</v>
      </c>
      <c r="AC126">
        <v>1</v>
      </c>
      <c r="AD126">
        <f t="shared" si="72"/>
        <v>11.445450342480001</v>
      </c>
      <c r="AE126">
        <f t="shared" si="73"/>
        <v>-1.5547782011318819E-4</v>
      </c>
      <c r="AF126">
        <f t="shared" si="74"/>
        <v>9.6737177515859992E-4</v>
      </c>
      <c r="AG126">
        <f t="shared" si="89"/>
        <v>11371.602213789773</v>
      </c>
      <c r="AH126">
        <f t="shared" si="90"/>
        <v>-2861.3941345771868</v>
      </c>
      <c r="AJ126">
        <f t="shared" si="75"/>
        <v>18000</v>
      </c>
      <c r="AK126">
        <f t="shared" si="76"/>
        <v>3667.7465870220003</v>
      </c>
      <c r="AL126">
        <v>1</v>
      </c>
      <c r="AM126">
        <f t="shared" si="77"/>
        <v>8.0074798418790003</v>
      </c>
      <c r="AN126">
        <f t="shared" si="91"/>
        <v>727.42015936345842</v>
      </c>
      <c r="AO126">
        <f t="shared" si="92"/>
        <v>-2157.0556756573033</v>
      </c>
      <c r="AQ126">
        <f t="shared" si="78"/>
        <v>1.1813349084465445</v>
      </c>
      <c r="AR126">
        <f t="shared" si="79"/>
        <v>-108.68281157708211</v>
      </c>
      <c r="AT126">
        <f t="shared" si="104"/>
        <v>-297550.68891590246</v>
      </c>
      <c r="AU126">
        <f t="shared" si="105"/>
        <v>-1239277.965508844</v>
      </c>
      <c r="AV126">
        <f t="shared" si="93"/>
        <v>-1.8064358967634333</v>
      </c>
      <c r="AW126">
        <f t="shared" si="94"/>
        <v>-220849.51880155108</v>
      </c>
      <c r="AX126">
        <f t="shared" si="95"/>
        <v>-94570.948371680541</v>
      </c>
      <c r="AY126">
        <f t="shared" si="103"/>
        <v>-2.7370025178539894</v>
      </c>
      <c r="BA126">
        <f t="shared" si="80"/>
        <v>5.3049710444080924</v>
      </c>
      <c r="BB126">
        <f t="shared" si="96"/>
        <v>14.493660355555466</v>
      </c>
      <c r="BC126">
        <f t="shared" si="97"/>
        <v>0.9305666210905561</v>
      </c>
      <c r="BD126">
        <f t="shared" si="81"/>
        <v>-126.6824599948373</v>
      </c>
      <c r="BF126">
        <f t="shared" si="82"/>
        <v>-2.5098032115409725</v>
      </c>
      <c r="BG126">
        <f t="shared" si="83"/>
        <v>-122.26442588285956</v>
      </c>
      <c r="BH126">
        <f t="shared" si="98"/>
        <v>57.735574117140445</v>
      </c>
      <c r="BI126">
        <f t="shared" si="99"/>
        <v>57.735574117140445</v>
      </c>
      <c r="BJ126">
        <f t="shared" si="84"/>
        <v>0</v>
      </c>
      <c r="BK126">
        <f t="shared" si="100"/>
        <v>0</v>
      </c>
      <c r="BM126">
        <f t="shared" si="101"/>
        <v>-17.003463567096439</v>
      </c>
      <c r="BN126">
        <f t="shared" si="85"/>
        <v>-175.58196588802224</v>
      </c>
      <c r="BQ126" s="56">
        <f t="shared" si="102"/>
        <v>31.395621155840601</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1.0007775608224436</v>
      </c>
      <c r="D127">
        <f t="shared" si="56"/>
        <v>3.9422260779754123E-2</v>
      </c>
      <c r="F127">
        <f t="shared" si="57"/>
        <v>9.2030622028309791E-3</v>
      </c>
      <c r="G127">
        <f t="shared" si="58"/>
        <v>3.7693284387023386E-2</v>
      </c>
      <c r="H127">
        <f t="shared" si="59"/>
        <v>-3.103899365612977</v>
      </c>
      <c r="J127">
        <f t="shared" si="60"/>
        <v>15</v>
      </c>
      <c r="M127">
        <f t="shared" si="61"/>
        <v>5.6811853934266056E-2</v>
      </c>
      <c r="N127">
        <f t="shared" si="62"/>
        <v>-1.5707963250000001</v>
      </c>
      <c r="O127">
        <f t="shared" si="63"/>
        <v>11.612992746083602</v>
      </c>
      <c r="P127">
        <f t="shared" si="64"/>
        <v>1.4845791045234231</v>
      </c>
      <c r="Q127">
        <f t="shared" si="65"/>
        <v>8.1560539631116242</v>
      </c>
      <c r="R127">
        <f t="shared" si="66"/>
        <v>1.4478787280448016</v>
      </c>
      <c r="S127">
        <f t="shared" si="67"/>
        <v>0.97943843523719543</v>
      </c>
      <c r="T127">
        <f t="shared" si="68"/>
        <v>-0.2031374740439284</v>
      </c>
      <c r="U127">
        <f t="shared" si="69"/>
        <v>0.98705759931179382</v>
      </c>
      <c r="V127">
        <f t="shared" si="70"/>
        <v>-0.16106157248560943</v>
      </c>
      <c r="X127">
        <f t="shared" si="87"/>
        <v>-2.8691195633115529</v>
      </c>
      <c r="Y127">
        <f t="shared" si="71"/>
        <v>-118.43121541649153</v>
      </c>
      <c r="Z127">
        <f t="shared" si="88"/>
        <v>61.568784583508474</v>
      </c>
      <c r="AC127">
        <v>1</v>
      </c>
      <c r="AD127">
        <f t="shared" si="72"/>
        <v>11.569857411420001</v>
      </c>
      <c r="AE127">
        <f t="shared" si="73"/>
        <v>-1.5887614203201377E-4</v>
      </c>
      <c r="AF127">
        <f t="shared" si="74"/>
        <v>9.7788668575814999E-4</v>
      </c>
      <c r="AG127">
        <f t="shared" si="89"/>
        <v>11365.346846884029</v>
      </c>
      <c r="AH127">
        <f t="shared" si="90"/>
        <v>-2869.1283977482699</v>
      </c>
      <c r="AJ127">
        <f t="shared" si="75"/>
        <v>18000</v>
      </c>
      <c r="AK127">
        <f t="shared" si="76"/>
        <v>3707.6133977505006</v>
      </c>
      <c r="AL127">
        <v>1</v>
      </c>
      <c r="AM127">
        <f t="shared" si="77"/>
        <v>8.0945176662472509</v>
      </c>
      <c r="AN127">
        <f t="shared" si="91"/>
        <v>721.74480346023245</v>
      </c>
      <c r="AO127">
        <f t="shared" si="92"/>
        <v>-2134.5626643805012</v>
      </c>
      <c r="AQ127">
        <f t="shared" si="78"/>
        <v>1.1560693641618498</v>
      </c>
      <c r="AR127">
        <f t="shared" si="79"/>
        <v>-107.51445086705202</v>
      </c>
      <c r="AT127">
        <f t="shared" si="104"/>
        <v>-295333.63484821393</v>
      </c>
      <c r="AU127">
        <f t="shared" si="105"/>
        <v>-1225255.9365988011</v>
      </c>
      <c r="AV127">
        <f t="shared" si="93"/>
        <v>-1.807322847760878</v>
      </c>
      <c r="AW127">
        <f t="shared" si="94"/>
        <v>-215954.17716406396</v>
      </c>
      <c r="AX127">
        <f t="shared" si="95"/>
        <v>-92932.066253790646</v>
      </c>
      <c r="AY127">
        <f t="shared" si="103"/>
        <v>-2.7352141502767924</v>
      </c>
      <c r="BA127">
        <f t="shared" si="80"/>
        <v>5.3608692286468287</v>
      </c>
      <c r="BB127">
        <f t="shared" si="96"/>
        <v>14.584704266238028</v>
      </c>
      <c r="BC127">
        <f t="shared" si="97"/>
        <v>0.92789130251591434</v>
      </c>
      <c r="BD127">
        <f t="shared" si="81"/>
        <v>-126.83574445819238</v>
      </c>
      <c r="BF127">
        <f t="shared" si="82"/>
        <v>-2.6080722215168146</v>
      </c>
      <c r="BG127">
        <f t="shared" si="83"/>
        <v>-122.4173491802368</v>
      </c>
      <c r="BH127">
        <f t="shared" si="98"/>
        <v>57.582650819763202</v>
      </c>
      <c r="BI127">
        <f t="shared" si="99"/>
        <v>57.582650819763202</v>
      </c>
      <c r="BJ127">
        <f t="shared" si="84"/>
        <v>0</v>
      </c>
      <c r="BK127">
        <f t="shared" si="100"/>
        <v>0</v>
      </c>
      <c r="BM127">
        <f t="shared" si="101"/>
        <v>-17.192776487754841</v>
      </c>
      <c r="BN127">
        <f t="shared" si="85"/>
        <v>-175.58160472204443</v>
      </c>
      <c r="BQ127" s="56">
        <f t="shared" si="102"/>
        <v>31.486665066523159</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1.0007943657903267</v>
      </c>
      <c r="D128">
        <f t="shared" si="56"/>
        <v>3.9845709907674554E-2</v>
      </c>
      <c r="F128">
        <f t="shared" si="57"/>
        <v>9.0066350200670997E-3</v>
      </c>
      <c r="G128">
        <f t="shared" si="58"/>
        <v>3.7285234428693324E-2</v>
      </c>
      <c r="H128">
        <f t="shared" si="59"/>
        <v>-3.1043074155713071</v>
      </c>
      <c r="J128">
        <f t="shared" si="60"/>
        <v>15</v>
      </c>
      <c r="M128">
        <f t="shared" si="61"/>
        <v>5.6207472509433441E-2</v>
      </c>
      <c r="N128">
        <f t="shared" si="62"/>
        <v>-1.5707963250000001</v>
      </c>
      <c r="O128">
        <f t="shared" si="63"/>
        <v>11.736942606003048</v>
      </c>
      <c r="P128">
        <f t="shared" si="64"/>
        <v>1.4854918422100849</v>
      </c>
      <c r="Q128">
        <f t="shared" si="65"/>
        <v>8.2424420074405536</v>
      </c>
      <c r="R128">
        <f t="shared" si="66"/>
        <v>1.449173437015965</v>
      </c>
      <c r="S128">
        <f t="shared" si="67"/>
        <v>0.97900777526879557</v>
      </c>
      <c r="T128">
        <f t="shared" si="68"/>
        <v>-0.20526122016806811</v>
      </c>
      <c r="U128">
        <f t="shared" si="69"/>
        <v>0.98678329512141982</v>
      </c>
      <c r="V128">
        <f t="shared" si="70"/>
        <v>-0.16276314984603008</v>
      </c>
      <c r="X128">
        <f t="shared" si="87"/>
        <v>-2.971769151224751</v>
      </c>
      <c r="Y128">
        <f t="shared" si="71"/>
        <v>-118.52303062311486</v>
      </c>
      <c r="Z128">
        <f t="shared" si="88"/>
        <v>61.476969376885137</v>
      </c>
      <c r="AC128">
        <v>1</v>
      </c>
      <c r="AD128">
        <f t="shared" si="72"/>
        <v>11.694264480360001</v>
      </c>
      <c r="AE128">
        <f t="shared" si="73"/>
        <v>-1.6231120256617802E-4</v>
      </c>
      <c r="AF128">
        <f t="shared" si="74"/>
        <v>9.8840159635769985E-4</v>
      </c>
      <c r="AG128">
        <f t="shared" si="89"/>
        <v>11359.030844493374</v>
      </c>
      <c r="AH128">
        <f t="shared" si="90"/>
        <v>-2877.0673447262443</v>
      </c>
      <c r="AJ128">
        <f t="shared" si="75"/>
        <v>18000</v>
      </c>
      <c r="AK128">
        <f t="shared" si="76"/>
        <v>3747.4802084789999</v>
      </c>
      <c r="AL128">
        <v>1</v>
      </c>
      <c r="AM128">
        <f t="shared" si="77"/>
        <v>8.1815554906155015</v>
      </c>
      <c r="AN128">
        <f t="shared" si="91"/>
        <v>716.2460557618906</v>
      </c>
      <c r="AO128">
        <f t="shared" si="92"/>
        <v>-2112.526641671393</v>
      </c>
      <c r="AQ128">
        <f t="shared" si="78"/>
        <v>1.1316057485572026</v>
      </c>
      <c r="AR128">
        <f t="shared" si="79"/>
        <v>-106.37094036437705</v>
      </c>
      <c r="AT128">
        <f t="shared" si="104"/>
        <v>-293182.41434850468</v>
      </c>
      <c r="AU128">
        <f t="shared" si="105"/>
        <v>-1211526.4985030028</v>
      </c>
      <c r="AV128">
        <f t="shared" si="93"/>
        <v>-1.8082260646501969</v>
      </c>
      <c r="AW128">
        <f t="shared" si="94"/>
        <v>-211211.12478287329</v>
      </c>
      <c r="AX128">
        <f t="shared" si="95"/>
        <v>-91348.800588680853</v>
      </c>
      <c r="AY128">
        <f t="shared" si="103"/>
        <v>-2.7333866715537516</v>
      </c>
      <c r="BA128">
        <f t="shared" si="80"/>
        <v>5.4167460263217615</v>
      </c>
      <c r="BB128">
        <f t="shared" si="96"/>
        <v>14.67476946805656</v>
      </c>
      <c r="BC128">
        <f t="shared" si="97"/>
        <v>0.92516060690355473</v>
      </c>
      <c r="BD128">
        <f t="shared" si="81"/>
        <v>-126.99220179209426</v>
      </c>
      <c r="BF128">
        <f t="shared" si="82"/>
        <v>-2.7052570364808117</v>
      </c>
      <c r="BG128">
        <f t="shared" si="83"/>
        <v>-122.57292420671216</v>
      </c>
      <c r="BH128">
        <f t="shared" si="98"/>
        <v>57.427075793287841</v>
      </c>
      <c r="BI128">
        <f t="shared" si="99"/>
        <v>57.427075793287841</v>
      </c>
      <c r="BJ128">
        <f t="shared" si="84"/>
        <v>0</v>
      </c>
      <c r="BK128">
        <f t="shared" si="100"/>
        <v>0</v>
      </c>
      <c r="BM128">
        <f t="shared" si="101"/>
        <v>-17.380026504537373</v>
      </c>
      <c r="BN128">
        <f t="shared" si="85"/>
        <v>-175.5807224146179</v>
      </c>
      <c r="BQ128" s="56">
        <f t="shared" si="102"/>
        <v>31.576730268341699</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1.0008113502037654</v>
      </c>
      <c r="D129">
        <f t="shared" si="56"/>
        <v>4.026914473910953E-2</v>
      </c>
      <c r="F129">
        <f t="shared" si="57"/>
        <v>8.8164470060472164E-3</v>
      </c>
      <c r="G129">
        <f t="shared" si="58"/>
        <v>3.6885996741286273E-2</v>
      </c>
      <c r="H129">
        <f t="shared" si="59"/>
        <v>-3.104706653258714</v>
      </c>
      <c r="J129">
        <f t="shared" si="60"/>
        <v>15</v>
      </c>
      <c r="M129">
        <f t="shared" si="61"/>
        <v>5.5615814904070991E-2</v>
      </c>
      <c r="N129">
        <f t="shared" si="62"/>
        <v>-1.5707963250000001</v>
      </c>
      <c r="O129">
        <f t="shared" si="63"/>
        <v>11.8609020394839</v>
      </c>
      <c r="P129">
        <f t="shared" si="64"/>
        <v>1.486385502408788</v>
      </c>
      <c r="Q129">
        <f t="shared" si="65"/>
        <v>8.3288435817101281</v>
      </c>
      <c r="R129">
        <f t="shared" si="66"/>
        <v>1.450441286028928</v>
      </c>
      <c r="S129">
        <f t="shared" si="67"/>
        <v>0.97857308603064541</v>
      </c>
      <c r="T129">
        <f t="shared" si="68"/>
        <v>-0.20738308992640817</v>
      </c>
      <c r="U129">
        <f t="shared" si="69"/>
        <v>0.9865062894361758</v>
      </c>
      <c r="V129">
        <f t="shared" si="70"/>
        <v>-0.16446377680871488</v>
      </c>
      <c r="X129">
        <f t="shared" si="87"/>
        <v>-3.0733812389305486</v>
      </c>
      <c r="Y129">
        <f t="shared" si="71"/>
        <v>-118.61681180310316</v>
      </c>
      <c r="Z129">
        <f t="shared" si="88"/>
        <v>61.383188196896839</v>
      </c>
      <c r="AC129">
        <v>1</v>
      </c>
      <c r="AD129">
        <f t="shared" si="72"/>
        <v>11.818671549300001</v>
      </c>
      <c r="AE129">
        <f t="shared" si="73"/>
        <v>-1.6578300171568092E-4</v>
      </c>
      <c r="AF129">
        <f t="shared" si="74"/>
        <v>9.9891650695724992E-4</v>
      </c>
      <c r="AG129">
        <f t="shared" si="89"/>
        <v>11352.654420206689</v>
      </c>
      <c r="AH129">
        <f t="shared" si="90"/>
        <v>-2885.2032248436963</v>
      </c>
      <c r="AJ129">
        <f t="shared" si="75"/>
        <v>18000</v>
      </c>
      <c r="AK129">
        <f t="shared" si="76"/>
        <v>3787.3470192075001</v>
      </c>
      <c r="AL129">
        <v>1</v>
      </c>
      <c r="AM129">
        <f t="shared" si="77"/>
        <v>8.2685933149837503</v>
      </c>
      <c r="AN129">
        <f t="shared" si="91"/>
        <v>710.91669941850637</v>
      </c>
      <c r="AO129">
        <f t="shared" si="92"/>
        <v>-2090.9340491146741</v>
      </c>
      <c r="AQ129">
        <f t="shared" si="78"/>
        <v>1.1079104808331486</v>
      </c>
      <c r="AR129">
        <f t="shared" si="79"/>
        <v>-105.25149567914913</v>
      </c>
      <c r="AT129">
        <f t="shared" si="104"/>
        <v>-291094.22993567964</v>
      </c>
      <c r="AU129">
        <f t="shared" si="105"/>
        <v>-1198080.4045473957</v>
      </c>
      <c r="AV129">
        <f t="shared" si="93"/>
        <v>-1.8091450009579946</v>
      </c>
      <c r="AW129">
        <f t="shared" si="94"/>
        <v>-206614.15685532504</v>
      </c>
      <c r="AX129">
        <f t="shared" si="95"/>
        <v>-89818.570422385252</v>
      </c>
      <c r="AY129">
        <f t="shared" si="103"/>
        <v>-2.7315209646435341</v>
      </c>
      <c r="BA129">
        <f t="shared" si="80"/>
        <v>5.4725995264007921</v>
      </c>
      <c r="BB129">
        <f t="shared" si="96"/>
        <v>14.763873370532142</v>
      </c>
      <c r="BC129">
        <f t="shared" si="97"/>
        <v>0.92237596368553953</v>
      </c>
      <c r="BD129">
        <f t="shared" si="81"/>
        <v>-127.15175009611858</v>
      </c>
      <c r="BF129">
        <f t="shared" si="82"/>
        <v>-2.8013849794676133</v>
      </c>
      <c r="BG129">
        <f t="shared" si="83"/>
        <v>-122.73108611650579</v>
      </c>
      <c r="BH129">
        <f t="shared" si="98"/>
        <v>57.268913883494207</v>
      </c>
      <c r="BI129">
        <f t="shared" si="99"/>
        <v>57.268913883494207</v>
      </c>
      <c r="BJ129">
        <f t="shared" si="84"/>
        <v>0</v>
      </c>
      <c r="BK129">
        <f t="shared" si="100"/>
        <v>0</v>
      </c>
      <c r="BM129">
        <f t="shared" si="101"/>
        <v>-17.565258349999755</v>
      </c>
      <c r="BN129">
        <f t="shared" si="85"/>
        <v>-175.57933602038722</v>
      </c>
      <c r="BQ129" s="56">
        <f t="shared" si="102"/>
        <v>31.665834170817277</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1.0008285140536244</v>
      </c>
      <c r="D130">
        <f t="shared" si="56"/>
        <v>4.0692565122949567E-2</v>
      </c>
      <c r="F130">
        <f t="shared" si="57"/>
        <v>8.6322360077406637E-3</v>
      </c>
      <c r="G130">
        <f t="shared" si="58"/>
        <v>3.6495286724584658E-2</v>
      </c>
      <c r="H130">
        <f t="shared" si="59"/>
        <v>-3.1050973632754157</v>
      </c>
      <c r="J130">
        <f t="shared" si="60"/>
        <v>15</v>
      </c>
      <c r="M130">
        <f t="shared" si="61"/>
        <v>5.5036483498820246E-2</v>
      </c>
      <c r="N130">
        <f t="shared" si="62"/>
        <v>-1.5707963250000001</v>
      </c>
      <c r="O130">
        <f t="shared" si="63"/>
        <v>11.984870749468328</v>
      </c>
      <c r="P130">
        <f t="shared" si="64"/>
        <v>1.4872606756687703</v>
      </c>
      <c r="Q130">
        <f t="shared" si="65"/>
        <v>8.4152582691744406</v>
      </c>
      <c r="R130">
        <f t="shared" si="66"/>
        <v>1.4516830984030069</v>
      </c>
      <c r="S130">
        <f t="shared" si="67"/>
        <v>0.97813438462219027</v>
      </c>
      <c r="T130">
        <f t="shared" si="68"/>
        <v>-0.20950306672329824</v>
      </c>
      <c r="U130">
        <f t="shared" si="69"/>
        <v>0.9862265893352381</v>
      </c>
      <c r="V130">
        <f t="shared" si="70"/>
        <v>-0.16616344434111049</v>
      </c>
      <c r="X130">
        <f t="shared" si="87"/>
        <v>-3.1739810134311242</v>
      </c>
      <c r="Y130">
        <f t="shared" si="71"/>
        <v>-118.71249279441673</v>
      </c>
      <c r="Z130">
        <f t="shared" si="88"/>
        <v>61.287507205583267</v>
      </c>
      <c r="AC130">
        <v>1</v>
      </c>
      <c r="AD130">
        <f t="shared" si="72"/>
        <v>11.943078618240001</v>
      </c>
      <c r="AE130">
        <f t="shared" si="73"/>
        <v>-1.692915394805225E-4</v>
      </c>
      <c r="AF130">
        <f t="shared" si="74"/>
        <v>1.0094314175568E-3</v>
      </c>
      <c r="AG130">
        <f t="shared" si="89"/>
        <v>11346.217789288374</v>
      </c>
      <c r="AH130">
        <f t="shared" si="90"/>
        <v>-2893.5286003871252</v>
      </c>
      <c r="AJ130">
        <f t="shared" si="75"/>
        <v>18000</v>
      </c>
      <c r="AK130">
        <f t="shared" si="76"/>
        <v>3827.2138299360004</v>
      </c>
      <c r="AL130">
        <v>1</v>
      </c>
      <c r="AM130">
        <f t="shared" si="77"/>
        <v>8.3556311393520009</v>
      </c>
      <c r="AN130">
        <f t="shared" si="91"/>
        <v>705.74988069245228</v>
      </c>
      <c r="AO130">
        <f t="shared" si="92"/>
        <v>-2069.7718497718129</v>
      </c>
      <c r="AQ130">
        <f t="shared" si="78"/>
        <v>1.0849517196484757</v>
      </c>
      <c r="AR130">
        <f t="shared" si="79"/>
        <v>-104.15536508625367</v>
      </c>
      <c r="AT130">
        <f t="shared" si="104"/>
        <v>-289066.42925884307</v>
      </c>
      <c r="AU130">
        <f t="shared" si="105"/>
        <v>-1184908.7950223186</v>
      </c>
      <c r="AV130">
        <f t="shared" si="93"/>
        <v>-1.8100791323311636</v>
      </c>
      <c r="AW130">
        <f t="shared" si="94"/>
        <v>-202157.37977681137</v>
      </c>
      <c r="AX130">
        <f t="shared" si="95"/>
        <v>-88338.943313621799</v>
      </c>
      <c r="AY130">
        <f t="shared" si="103"/>
        <v>-2.729617875875217</v>
      </c>
      <c r="BA130">
        <f t="shared" si="80"/>
        <v>5.5284278029451581</v>
      </c>
      <c r="BB130">
        <f t="shared" si="96"/>
        <v>14.852032848211794</v>
      </c>
      <c r="BC130">
        <f t="shared" si="97"/>
        <v>0.91953874354405341</v>
      </c>
      <c r="BD130">
        <f t="shared" si="81"/>
        <v>-127.31431083596098</v>
      </c>
      <c r="BF130">
        <f t="shared" si="82"/>
        <v>-2.8964824571579384</v>
      </c>
      <c r="BG130">
        <f t="shared" si="83"/>
        <v>-122.8917726903627</v>
      </c>
      <c r="BH130">
        <f t="shared" si="98"/>
        <v>57.1082273096373</v>
      </c>
      <c r="BI130">
        <f t="shared" si="99"/>
        <v>57.1082273096373</v>
      </c>
      <c r="BJ130">
        <f t="shared" si="84"/>
        <v>0</v>
      </c>
      <c r="BK130">
        <f t="shared" si="100"/>
        <v>0</v>
      </c>
      <c r="BM130">
        <f t="shared" si="101"/>
        <v>-17.748515305369729</v>
      </c>
      <c r="BN130">
        <f t="shared" si="85"/>
        <v>-175.57746185440175</v>
      </c>
      <c r="BQ130" s="56">
        <f t="shared" si="102"/>
        <v>31.753993648496927</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1.0008458573306713</v>
      </c>
      <c r="D131">
        <f t="shared" si="56"/>
        <v>4.1115970908116202E-2</v>
      </c>
      <c r="F131">
        <f t="shared" si="57"/>
        <v>8.453753532225855E-3</v>
      </c>
      <c r="G131">
        <f t="shared" si="58"/>
        <v>3.6112831989572165E-2</v>
      </c>
      <c r="H131">
        <f t="shared" si="59"/>
        <v>-3.1054798180104282</v>
      </c>
      <c r="J131">
        <f t="shared" si="60"/>
        <v>15</v>
      </c>
      <c r="M131">
        <f t="shared" si="61"/>
        <v>5.4469097070997362E-2</v>
      </c>
      <c r="N131">
        <f t="shared" si="62"/>
        <v>-1.5707963250000001</v>
      </c>
      <c r="O131">
        <f t="shared" si="63"/>
        <v>12.10884845104167</v>
      </c>
      <c r="P131">
        <f t="shared" si="64"/>
        <v>1.4881179284696859</v>
      </c>
      <c r="Q131">
        <f t="shared" si="65"/>
        <v>8.5016856699695253</v>
      </c>
      <c r="R131">
        <f t="shared" si="66"/>
        <v>1.4528996643072345</v>
      </c>
      <c r="S131">
        <f t="shared" si="67"/>
        <v>0.97769168825889974</v>
      </c>
      <c r="T131">
        <f t="shared" si="68"/>
        <v>-0.21162113406074465</v>
      </c>
      <c r="U131">
        <f t="shared" si="69"/>
        <v>0.98594420195576704</v>
      </c>
      <c r="V131">
        <f t="shared" si="70"/>
        <v>-0.1678621434430255</v>
      </c>
      <c r="X131">
        <f t="shared" si="87"/>
        <v>-3.2735927781423491</v>
      </c>
      <c r="Y131">
        <f t="shared" si="71"/>
        <v>-118.81001002127029</v>
      </c>
      <c r="Z131">
        <f t="shared" si="88"/>
        <v>61.189989978729713</v>
      </c>
      <c r="AC131">
        <v>1</v>
      </c>
      <c r="AD131">
        <f t="shared" si="72"/>
        <v>12.067485687180001</v>
      </c>
      <c r="AE131">
        <f t="shared" si="73"/>
        <v>-1.7283681586070267E-4</v>
      </c>
      <c r="AF131">
        <f t="shared" si="74"/>
        <v>1.0199463281563501E-3</v>
      </c>
      <c r="AG131">
        <f t="shared" si="89"/>
        <v>11339.721168660864</v>
      </c>
      <c r="AH131">
        <f t="shared" si="90"/>
        <v>-2902.0363305683827</v>
      </c>
      <c r="AJ131">
        <f t="shared" si="75"/>
        <v>18000</v>
      </c>
      <c r="AK131">
        <f t="shared" si="76"/>
        <v>3867.0806406645006</v>
      </c>
      <c r="AL131">
        <v>1</v>
      </c>
      <c r="AM131">
        <f t="shared" si="77"/>
        <v>8.4426689637202497</v>
      </c>
      <c r="AN131">
        <f t="shared" si="91"/>
        <v>700.73908736042381</v>
      </c>
      <c r="AO131">
        <f t="shared" si="92"/>
        <v>-2049.0275038590021</v>
      </c>
      <c r="AQ131">
        <f t="shared" si="78"/>
        <v>1.0626992561105206</v>
      </c>
      <c r="AR131">
        <f t="shared" si="79"/>
        <v>-103.08182784272051</v>
      </c>
      <c r="AT131">
        <f t="shared" si="104"/>
        <v>-287096.49617053376</v>
      </c>
      <c r="AU131">
        <f t="shared" si="105"/>
        <v>-1172003.1771420534</v>
      </c>
      <c r="AV131">
        <f t="shared" si="93"/>
        <v>-1.8110279554168895</v>
      </c>
      <c r="AW131">
        <f t="shared" si="94"/>
        <v>-197835.19270034367</v>
      </c>
      <c r="AX131">
        <f t="shared" si="95"/>
        <v>-86907.625266767063</v>
      </c>
      <c r="AY131">
        <f t="shared" si="103"/>
        <v>-2.7276782168866607</v>
      </c>
      <c r="BA131">
        <f t="shared" si="80"/>
        <v>5.5842289140064709</v>
      </c>
      <c r="BB131">
        <f t="shared" si="96"/>
        <v>14.939264259824061</v>
      </c>
      <c r="BC131">
        <f t="shared" si="97"/>
        <v>0.91665026146977113</v>
      </c>
      <c r="BD131">
        <f t="shared" si="81"/>
        <v>-127.47980866820566</v>
      </c>
      <c r="BF131">
        <f t="shared" si="82"/>
        <v>-2.9905750032664113</v>
      </c>
      <c r="BG131">
        <f t="shared" si="83"/>
        <v>-123.05492420026427</v>
      </c>
      <c r="BH131">
        <f t="shared" si="98"/>
        <v>56.945075799735733</v>
      </c>
      <c r="BI131">
        <f t="shared" si="99"/>
        <v>56.945075799735733</v>
      </c>
      <c r="BJ131">
        <f t="shared" si="84"/>
        <v>0</v>
      </c>
      <c r="BK131">
        <f t="shared" si="100"/>
        <v>0</v>
      </c>
      <c r="BM131">
        <f t="shared" si="101"/>
        <v>-17.929839263090475</v>
      </c>
      <c r="BN131">
        <f t="shared" si="85"/>
        <v>-175.57511553205862</v>
      </c>
      <c r="BQ131" s="56">
        <f t="shared" si="102"/>
        <v>31.841225060109196</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1.0008633800255795</v>
      </c>
      <c r="D132">
        <f t="shared" si="56"/>
        <v>4.1539361943562336E-2</v>
      </c>
      <c r="F132">
        <f t="shared" si="57"/>
        <v>8.2807638992864023E-3</v>
      </c>
      <c r="G132">
        <f t="shared" si="58"/>
        <v>3.573837170625449E-2</v>
      </c>
      <c r="H132">
        <f t="shared" si="59"/>
        <v>-3.1058542782937457</v>
      </c>
      <c r="J132">
        <f t="shared" si="60"/>
        <v>15</v>
      </c>
      <c r="M132">
        <f t="shared" si="61"/>
        <v>5.3913289958027993E-2</v>
      </c>
      <c r="N132">
        <f t="shared" si="62"/>
        <v>-1.5707963250000001</v>
      </c>
      <c r="O132">
        <f t="shared" si="63"/>
        <v>12.232834870819248</v>
      </c>
      <c r="P132">
        <f t="shared" si="64"/>
        <v>1.4889578044327467</v>
      </c>
      <c r="Q132">
        <f t="shared" si="65"/>
        <v>8.5881254002700178</v>
      </c>
      <c r="R132">
        <f t="shared" si="66"/>
        <v>1.4540917424043458</v>
      </c>
      <c r="S132">
        <f t="shared" si="67"/>
        <v>0.97724501427051091</v>
      </c>
      <c r="T132">
        <f t="shared" si="68"/>
        <v>-0.21373727553898858</v>
      </c>
      <c r="U132">
        <f t="shared" si="69"/>
        <v>0.98565913449242115</v>
      </c>
      <c r="V132">
        <f t="shared" si="70"/>
        <v>-0.16955986514687735</v>
      </c>
      <c r="X132">
        <f t="shared" si="87"/>
        <v>-3.3722399938704339</v>
      </c>
      <c r="Y132">
        <f t="shared" si="71"/>
        <v>-118.90930236796048</v>
      </c>
      <c r="Z132">
        <f t="shared" si="88"/>
        <v>61.090697632039522</v>
      </c>
      <c r="AC132">
        <v>1</v>
      </c>
      <c r="AD132">
        <f t="shared" si="72"/>
        <v>12.191892756120001</v>
      </c>
      <c r="AE132">
        <f t="shared" si="73"/>
        <v>-1.7641883085622151E-4</v>
      </c>
      <c r="AF132">
        <f t="shared" si="74"/>
        <v>1.0304612387559001E-3</v>
      </c>
      <c r="AG132">
        <f t="shared" si="89"/>
        <v>11333.164776887101</v>
      </c>
      <c r="AH132">
        <f t="shared" si="90"/>
        <v>-2910.719556477989</v>
      </c>
      <c r="AJ132">
        <f t="shared" si="75"/>
        <v>18000</v>
      </c>
      <c r="AK132">
        <f t="shared" si="76"/>
        <v>3906.9474513929999</v>
      </c>
      <c r="AL132">
        <v>1</v>
      </c>
      <c r="AM132">
        <f t="shared" si="77"/>
        <v>8.5297067880885002</v>
      </c>
      <c r="AN132">
        <f t="shared" si="91"/>
        <v>695.87812859206929</v>
      </c>
      <c r="AO132">
        <f t="shared" si="92"/>
        <v>-2028.6889457410962</v>
      </c>
      <c r="AQ132">
        <f t="shared" si="78"/>
        <v>1.0411244143675169</v>
      </c>
      <c r="AR132">
        <f t="shared" si="79"/>
        <v>-102.03019260801666</v>
      </c>
      <c r="AT132">
        <f t="shared" si="104"/>
        <v>-285182.04243410291</v>
      </c>
      <c r="AU132">
        <f t="shared" si="105"/>
        <v>-1159355.4062378074</v>
      </c>
      <c r="AV132">
        <f t="shared" si="93"/>
        <v>-1.8119909868099695</v>
      </c>
      <c r="AW132">
        <f t="shared" si="94"/>
        <v>-193642.27035123325</v>
      </c>
      <c r="AX132">
        <f t="shared" si="95"/>
        <v>-85522.451444332313</v>
      </c>
      <c r="AY132">
        <f t="shared" si="103"/>
        <v>-2.7257027664491886</v>
      </c>
      <c r="BA132">
        <f t="shared" si="80"/>
        <v>5.640000900591466</v>
      </c>
      <c r="BB132">
        <f t="shared" si="96"/>
        <v>15.025583466623843</v>
      </c>
      <c r="BC132">
        <f t="shared" si="97"/>
        <v>0.91371177963921912</v>
      </c>
      <c r="BD132">
        <f t="shared" si="81"/>
        <v>-127.64817127546456</v>
      </c>
      <c r="BF132">
        <f t="shared" si="82"/>
        <v>-3.0836873193860082</v>
      </c>
      <c r="BG132">
        <f t="shared" si="83"/>
        <v>-123.22048328193456</v>
      </c>
      <c r="BH132">
        <f t="shared" si="98"/>
        <v>56.779516718065437</v>
      </c>
      <c r="BI132">
        <f t="shared" si="99"/>
        <v>56.779516718065437</v>
      </c>
      <c r="BJ132">
        <f t="shared" si="84"/>
        <v>0</v>
      </c>
      <c r="BK132">
        <f t="shared" si="100"/>
        <v>0</v>
      </c>
      <c r="BM132">
        <f t="shared" si="101"/>
        <v>-18.109270786009851</v>
      </c>
      <c r="BN132">
        <f t="shared" si="85"/>
        <v>-175.57231200647001</v>
      </c>
      <c r="BQ132" s="56">
        <f t="shared" si="102"/>
        <v>31.927544266908981</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1.0008810821289251</v>
      </c>
      <c r="D133">
        <f t="shared" si="56"/>
        <v>4.1962738078272555E-2</v>
      </c>
      <c r="F133">
        <f t="shared" si="57"/>
        <v>8.1130434548518527E-3</v>
      </c>
      <c r="G133">
        <f t="shared" si="58"/>
        <v>3.5371655993077379E-2</v>
      </c>
      <c r="H133">
        <f t="shared" si="59"/>
        <v>-3.106220994006923</v>
      </c>
      <c r="J133">
        <f t="shared" si="60"/>
        <v>15</v>
      </c>
      <c r="M133">
        <f t="shared" si="61"/>
        <v>5.3368711271583269E-2</v>
      </c>
      <c r="N133">
        <f t="shared" si="62"/>
        <v>-1.5707963250000001</v>
      </c>
      <c r="O133">
        <f t="shared" si="63"/>
        <v>12.356829746369941</v>
      </c>
      <c r="P133">
        <f t="shared" si="64"/>
        <v>1.4897808254596292</v>
      </c>
      <c r="Q133">
        <f t="shared" si="65"/>
        <v>8.6745770914957259</v>
      </c>
      <c r="R133">
        <f t="shared" si="66"/>
        <v>1.4552600613983524</v>
      </c>
      <c r="S133">
        <f t="shared" si="67"/>
        <v>0.976794380099265</v>
      </c>
      <c r="T133">
        <f t="shared" si="68"/>
        <v>-0.21585147485707237</v>
      </c>
      <c r="U133">
        <f t="shared" si="69"/>
        <v>0.98537139419686814</v>
      </c>
      <c r="V133">
        <f t="shared" si="70"/>
        <v>-0.17125660051793676</v>
      </c>
      <c r="X133">
        <f t="shared" si="87"/>
        <v>-3.4699453174254913</v>
      </c>
      <c r="Y133">
        <f t="shared" si="71"/>
        <v>-119.01031105997207</v>
      </c>
      <c r="Z133">
        <f t="shared" si="88"/>
        <v>60.989688940027932</v>
      </c>
      <c r="AC133">
        <v>1</v>
      </c>
      <c r="AD133">
        <f t="shared" si="72"/>
        <v>12.31629982506</v>
      </c>
      <c r="AE133">
        <f t="shared" si="73"/>
        <v>-1.8003758446707906E-4</v>
      </c>
      <c r="AF133">
        <f t="shared" si="74"/>
        <v>1.04097614935545E-3</v>
      </c>
      <c r="AG133">
        <f t="shared" si="89"/>
        <v>11326.548834152849</v>
      </c>
      <c r="AH133">
        <f t="shared" si="90"/>
        <v>-2919.5716869508483</v>
      </c>
      <c r="AJ133">
        <f t="shared" si="75"/>
        <v>18000</v>
      </c>
      <c r="AK133">
        <f t="shared" si="76"/>
        <v>3946.8142621215002</v>
      </c>
      <c r="AL133">
        <v>1</v>
      </c>
      <c r="AM133">
        <f t="shared" si="77"/>
        <v>8.6167446124567508</v>
      </c>
      <c r="AN133">
        <f t="shared" si="91"/>
        <v>691.16111619155538</v>
      </c>
      <c r="AO133">
        <f t="shared" si="92"/>
        <v>-2008.7445621616794</v>
      </c>
      <c r="AQ133">
        <f t="shared" si="78"/>
        <v>1.0201999591920017</v>
      </c>
      <c r="AR133">
        <f t="shared" si="79"/>
        <v>-100.99979596000816</v>
      </c>
      <c r="AT133">
        <f t="shared" si="104"/>
        <v>-283320.80001426354</v>
      </c>
      <c r="AU133">
        <f t="shared" si="105"/>
        <v>-1146957.6680963913</v>
      </c>
      <c r="AV133">
        <f t="shared" si="93"/>
        <v>-1.8129677620627789</v>
      </c>
      <c r="AW133">
        <f t="shared" si="94"/>
        <v>-189573.54700076405</v>
      </c>
      <c r="AX133">
        <f t="shared" si="95"/>
        <v>-84181.377591396653</v>
      </c>
      <c r="AY133">
        <f t="shared" si="103"/>
        <v>-2.7236922721863301</v>
      </c>
      <c r="BA133">
        <f t="shared" si="80"/>
        <v>5.6957417856907666</v>
      </c>
      <c r="BB133">
        <f t="shared" si="96"/>
        <v>15.111005849965233</v>
      </c>
      <c r="BC133">
        <f t="shared" si="97"/>
        <v>0.91072451012355127</v>
      </c>
      <c r="BD133">
        <f t="shared" si="81"/>
        <v>-127.81932921117598</v>
      </c>
      <c r="BF133">
        <f t="shared" si="82"/>
        <v>-3.1758433134651955</v>
      </c>
      <c r="BG133">
        <f t="shared" si="83"/>
        <v>-123.38839481462301</v>
      </c>
      <c r="BH133">
        <f t="shared" si="98"/>
        <v>56.611605185376987</v>
      </c>
      <c r="BI133">
        <f t="shared" si="99"/>
        <v>56.611605185376987</v>
      </c>
      <c r="BJ133">
        <f t="shared" si="84"/>
        <v>0</v>
      </c>
      <c r="BK133">
        <f t="shared" si="100"/>
        <v>0</v>
      </c>
      <c r="BM133">
        <f t="shared" si="101"/>
        <v>-18.286849163430428</v>
      </c>
      <c r="BN133">
        <f t="shared" si="85"/>
        <v>-175.56906560344703</v>
      </c>
      <c r="BQ133" s="56">
        <f t="shared" si="102"/>
        <v>32.01296665025037</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1.0008989636311889</v>
      </c>
      <c r="D134">
        <f t="shared" si="56"/>
        <v>4.2386099161263409E-2</v>
      </c>
      <c r="F134">
        <f t="shared" si="57"/>
        <v>7.9503798403298565E-3</v>
      </c>
      <c r="G134">
        <f t="shared" si="58"/>
        <v>3.5012445344863502E-2</v>
      </c>
      <c r="H134">
        <f t="shared" si="59"/>
        <v>-3.1065802046551365</v>
      </c>
      <c r="J134">
        <f t="shared" si="60"/>
        <v>15</v>
      </c>
      <c r="M134">
        <f t="shared" si="61"/>
        <v>5.2835024158867441E-2</v>
      </c>
      <c r="N134">
        <f t="shared" si="62"/>
        <v>-1.5707963250000001</v>
      </c>
      <c r="O134">
        <f t="shared" si="63"/>
        <v>12.480832825673902</v>
      </c>
      <c r="P134">
        <f t="shared" si="64"/>
        <v>1.4905874928041059</v>
      </c>
      <c r="Q134">
        <f t="shared" si="65"/>
        <v>8.7610403895646645</v>
      </c>
      <c r="R134">
        <f t="shared" si="66"/>
        <v>1.4564053214922088</v>
      </c>
      <c r="S134">
        <f t="shared" si="67"/>
        <v>0.97633980329814052</v>
      </c>
      <c r="T134">
        <f t="shared" si="68"/>
        <v>-0.21796371581339419</v>
      </c>
      <c r="U134">
        <f t="shared" si="69"/>
        <v>0.98508098837729263</v>
      </c>
      <c r="V134">
        <f t="shared" si="70"/>
        <v>-0.17295234065456941</v>
      </c>
      <c r="X134">
        <f t="shared" si="87"/>
        <v>-3.566730638034012</v>
      </c>
      <c r="Y134">
        <f t="shared" si="71"/>
        <v>-119.1129795518824</v>
      </c>
      <c r="Z134">
        <f t="shared" si="88"/>
        <v>60.887020448117596</v>
      </c>
      <c r="AC134">
        <v>1</v>
      </c>
      <c r="AD134">
        <f t="shared" si="72"/>
        <v>12.440706894</v>
      </c>
      <c r="AE134">
        <f t="shared" si="73"/>
        <v>-1.8369307669327526E-4</v>
      </c>
      <c r="AF134">
        <f t="shared" si="74"/>
        <v>1.0514910599549998E-3</v>
      </c>
      <c r="AG134">
        <f t="shared" si="89"/>
        <v>11319.873562249002</v>
      </c>
      <c r="AH134">
        <f t="shared" si="90"/>
        <v>-2928.5863852805096</v>
      </c>
      <c r="AJ134">
        <f t="shared" si="75"/>
        <v>18000</v>
      </c>
      <c r="AK134">
        <f t="shared" si="76"/>
        <v>3986.6810728500004</v>
      </c>
      <c r="AL134">
        <v>1</v>
      </c>
      <c r="AM134">
        <f t="shared" si="77"/>
        <v>8.7037824368250014</v>
      </c>
      <c r="AN134">
        <f t="shared" si="91"/>
        <v>686.58244709809105</v>
      </c>
      <c r="AO134">
        <f t="shared" si="92"/>
        <v>-1989.1831716346949</v>
      </c>
      <c r="AQ134">
        <f t="shared" si="78"/>
        <v>0.99990000999900008</v>
      </c>
      <c r="AR134">
        <f t="shared" si="79"/>
        <v>-99.990000999900005</v>
      </c>
      <c r="AT134">
        <f t="shared" si="104"/>
        <v>-281510.6139044115</v>
      </c>
      <c r="AU134">
        <f t="shared" si="105"/>
        <v>-1134802.4623639442</v>
      </c>
      <c r="AV134">
        <f t="shared" si="93"/>
        <v>-1.8139578347535914</v>
      </c>
      <c r="AW134">
        <f t="shared" si="94"/>
        <v>-185624.20151089365</v>
      </c>
      <c r="AX134">
        <f t="shared" si="95"/>
        <v>-82882.472110905714</v>
      </c>
      <c r="AY134">
        <f t="shared" si="103"/>
        <v>-2.721647452193789</v>
      </c>
      <c r="BA134">
        <f t="shared" si="80"/>
        <v>5.7514495733683644</v>
      </c>
      <c r="BB134">
        <f t="shared" si="96"/>
        <v>15.19554632813934</v>
      </c>
      <c r="BC134">
        <f t="shared" si="97"/>
        <v>0.9076896174401976</v>
      </c>
      <c r="BD134">
        <f t="shared" si="81"/>
        <v>-127.99321575340599</v>
      </c>
      <c r="BF134">
        <f t="shared" si="82"/>
        <v>-3.2670661360795537</v>
      </c>
      <c r="BG134">
        <f t="shared" si="83"/>
        <v>-123.55860580768216</v>
      </c>
      <c r="BH134">
        <f t="shared" si="98"/>
        <v>56.441394192317844</v>
      </c>
      <c r="BI134">
        <f t="shared" si="99"/>
        <v>56.441394192317844</v>
      </c>
      <c r="BJ134">
        <f t="shared" si="84"/>
        <v>0</v>
      </c>
      <c r="BK134">
        <f t="shared" si="100"/>
        <v>0</v>
      </c>
      <c r="BM134">
        <f t="shared" si="101"/>
        <v>-18.462612464218893</v>
      </c>
      <c r="BN134">
        <f t="shared" si="85"/>
        <v>-175.56539005427618</v>
      </c>
      <c r="BQ134" s="56">
        <f t="shared" si="102"/>
        <v>32.097507128424482</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1.0009170245227561</v>
      </c>
      <c r="D135">
        <f t="shared" si="56"/>
        <v>4.28094450415838E-2</v>
      </c>
      <c r="F135">
        <f t="shared" si="57"/>
        <v>7.7925713133265564E-3</v>
      </c>
      <c r="G135">
        <f t="shared" si="58"/>
        <v>3.4660510096448251E-2</v>
      </c>
      <c r="H135">
        <f t="shared" si="59"/>
        <v>-3.1069321399035519</v>
      </c>
      <c r="J135">
        <f t="shared" si="60"/>
        <v>15</v>
      </c>
      <c r="M135">
        <f t="shared" si="61"/>
        <v>5.231190510778954E-2</v>
      </c>
      <c r="N135">
        <f t="shared" si="62"/>
        <v>-1.5707963250000001</v>
      </c>
      <c r="O135">
        <f t="shared" si="63"/>
        <v>12.604843866612145</v>
      </c>
      <c r="P135">
        <f t="shared" si="64"/>
        <v>1.4913782880809865</v>
      </c>
      <c r="Q135">
        <f t="shared" si="65"/>
        <v>8.8475149541894407</v>
      </c>
      <c r="R135">
        <f t="shared" si="66"/>
        <v>1.4575281957615758</v>
      </c>
      <c r="S135">
        <f t="shared" si="67"/>
        <v>0.97588130152908303</v>
      </c>
      <c r="T135">
        <f t="shared" si="68"/>
        <v>-0.22007398230625083</v>
      </c>
      <c r="U135">
        <f t="shared" si="69"/>
        <v>0.98478792439790164</v>
      </c>
      <c r="V135">
        <f t="shared" si="70"/>
        <v>-0.1746470766884749</v>
      </c>
      <c r="X135">
        <f t="shared" si="87"/>
        <v>-3.662617111699503</v>
      </c>
      <c r="Y135">
        <f t="shared" si="71"/>
        <v>-119.21725342161835</v>
      </c>
      <c r="Z135">
        <f t="shared" si="88"/>
        <v>60.782746578381648</v>
      </c>
      <c r="AC135">
        <v>1</v>
      </c>
      <c r="AD135">
        <f t="shared" si="72"/>
        <v>12.565113962940002</v>
      </c>
      <c r="AE135">
        <f t="shared" si="73"/>
        <v>-1.873853075348101E-4</v>
      </c>
      <c r="AF135">
        <f t="shared" si="74"/>
        <v>1.0620059705545499E-3</v>
      </c>
      <c r="AG135">
        <f t="shared" si="89"/>
        <v>11313.139184553758</v>
      </c>
      <c r="AH135">
        <f t="shared" si="90"/>
        <v>-2937.7575567231356</v>
      </c>
      <c r="AJ135">
        <f t="shared" si="75"/>
        <v>18000</v>
      </c>
      <c r="AK135">
        <f t="shared" si="76"/>
        <v>4026.5478835785007</v>
      </c>
      <c r="AL135">
        <v>1</v>
      </c>
      <c r="AM135">
        <f t="shared" si="77"/>
        <v>8.7908202611932502</v>
      </c>
      <c r="AN135">
        <f t="shared" si="91"/>
        <v>682.13678705023142</v>
      </c>
      <c r="AO135">
        <f t="shared" si="92"/>
        <v>-1969.9940049279396</v>
      </c>
      <c r="AQ135">
        <f t="shared" si="78"/>
        <v>0.98019996079200156</v>
      </c>
      <c r="AR135">
        <f t="shared" si="79"/>
        <v>-99.000196039992161</v>
      </c>
      <c r="AT135">
        <f t="shared" si="104"/>
        <v>-279749.43544842477</v>
      </c>
      <c r="AU135">
        <f t="shared" si="105"/>
        <v>-1122882.5869404555</v>
      </c>
      <c r="AV135">
        <f t="shared" si="93"/>
        <v>-1.8149607756092931</v>
      </c>
      <c r="AW135">
        <f t="shared" si="94"/>
        <v>-181789.6433694119</v>
      </c>
      <c r="AX135">
        <f t="shared" si="95"/>
        <v>-81623.908734525801</v>
      </c>
      <c r="AY135">
        <f t="shared" si="103"/>
        <v>-2.719568996567244</v>
      </c>
      <c r="BA135">
        <f t="shared" si="80"/>
        <v>5.8071222479086861</v>
      </c>
      <c r="BB135">
        <f t="shared" si="96"/>
        <v>15.279219372511971</v>
      </c>
      <c r="BC135">
        <f t="shared" si="97"/>
        <v>0.9046082209579509</v>
      </c>
      <c r="BD135">
        <f t="shared" si="81"/>
        <v>-128.16976676704689</v>
      </c>
      <c r="BF135">
        <f t="shared" si="82"/>
        <v>-3.3573782146472158</v>
      </c>
      <c r="BG135">
        <f t="shared" si="83"/>
        <v>-123.73106529349788</v>
      </c>
      <c r="BH135">
        <f t="shared" si="98"/>
        <v>56.268934706502122</v>
      </c>
      <c r="BI135">
        <f t="shared" si="99"/>
        <v>56.268934706502122</v>
      </c>
      <c r="BJ135">
        <f t="shared" si="84"/>
        <v>0</v>
      </c>
      <c r="BK135">
        <f t="shared" si="100"/>
        <v>0</v>
      </c>
      <c r="BM135">
        <f t="shared" si="101"/>
        <v>-18.636597587159187</v>
      </c>
      <c r="BN135">
        <f t="shared" si="85"/>
        <v>-175.561298526451</v>
      </c>
      <c r="BQ135" s="56">
        <f t="shared" si="102"/>
        <v>32.181180172797106</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1.0009352647939158</v>
      </c>
      <c r="D136">
        <f t="shared" si="56"/>
        <v>4.3232775568315264E-2</v>
      </c>
      <c r="F136">
        <f t="shared" si="57"/>
        <v>7.639426115656993E-3</v>
      </c>
      <c r="G136">
        <f t="shared" si="58"/>
        <v>3.4315629919429262E-2</v>
      </c>
      <c r="H136">
        <f t="shared" si="59"/>
        <v>-3.1072770200805708</v>
      </c>
      <c r="J136">
        <f t="shared" si="60"/>
        <v>15</v>
      </c>
      <c r="M136">
        <f t="shared" si="61"/>
        <v>5.1799043293007295E-2</v>
      </c>
      <c r="N136">
        <f t="shared" si="62"/>
        <v>-1.5707963250000001</v>
      </c>
      <c r="O136">
        <f t="shared" si="63"/>
        <v>12.728862636485827</v>
      </c>
      <c r="P136">
        <f t="shared" si="64"/>
        <v>1.4921536742165935</v>
      </c>
      <c r="Q136">
        <f t="shared" si="65"/>
        <v>8.9340004582140988</v>
      </c>
      <c r="R136">
        <f t="shared" si="66"/>
        <v>1.4586293314502374</v>
      </c>
      <c r="S136">
        <f t="shared" si="67"/>
        <v>0.97541889256122827</v>
      </c>
      <c r="T136">
        <f t="shared" si="68"/>
        <v>-0.22218225833436853</v>
      </c>
      <c r="U136">
        <f t="shared" si="69"/>
        <v>0.98449220967842799</v>
      </c>
      <c r="V136">
        <f t="shared" si="70"/>
        <v>-0.17634079978492331</v>
      </c>
      <c r="X136">
        <f t="shared" si="87"/>
        <v>-3.7576251936487544</v>
      </c>
      <c r="Y136">
        <f t="shared" si="71"/>
        <v>-119.32308027065473</v>
      </c>
      <c r="Z136">
        <f t="shared" si="88"/>
        <v>60.676919729345272</v>
      </c>
      <c r="AC136">
        <v>1</v>
      </c>
      <c r="AD136">
        <f t="shared" si="72"/>
        <v>12.689521031880002</v>
      </c>
      <c r="AE136">
        <f t="shared" si="73"/>
        <v>-1.9111427699168359E-4</v>
      </c>
      <c r="AF136">
        <f t="shared" si="74"/>
        <v>1.0725208811541E-3</v>
      </c>
      <c r="AG136">
        <f t="shared" si="89"/>
        <v>11306.345926014728</v>
      </c>
      <c r="AH136">
        <f t="shared" si="90"/>
        <v>-2947.079336736967</v>
      </c>
      <c r="AJ136">
        <f t="shared" si="75"/>
        <v>18000</v>
      </c>
      <c r="AK136">
        <f t="shared" si="76"/>
        <v>4066.414694307</v>
      </c>
      <c r="AL136">
        <v>1</v>
      </c>
      <c r="AM136">
        <f t="shared" si="77"/>
        <v>8.8778580855615008</v>
      </c>
      <c r="AN136">
        <f t="shared" si="91"/>
        <v>677.8190553267591</v>
      </c>
      <c r="AO136">
        <f t="shared" si="92"/>
        <v>-1951.1666865733255</v>
      </c>
      <c r="AQ136">
        <f t="shared" si="78"/>
        <v>0.96107640557424312</v>
      </c>
      <c r="AR136">
        <f t="shared" si="79"/>
        <v>-98.029793368572797</v>
      </c>
      <c r="AT136">
        <f t="shared" si="104"/>
        <v>-278035.31611836224</v>
      </c>
      <c r="AU136">
        <f t="shared" si="105"/>
        <v>-1111191.1232967221</v>
      </c>
      <c r="AV136">
        <f t="shared" si="93"/>
        <v>-1.815976171678827</v>
      </c>
      <c r="AW136">
        <f t="shared" si="94"/>
        <v>-178065.49964170379</v>
      </c>
      <c r="AX136">
        <f t="shared" si="95"/>
        <v>-80403.959738926962</v>
      </c>
      <c r="AY136">
        <f t="shared" si="103"/>
        <v>-2.7174575688441007</v>
      </c>
      <c r="BA136">
        <f t="shared" si="80"/>
        <v>5.8627577730185534</v>
      </c>
      <c r="BB136">
        <f t="shared" si="96"/>
        <v>15.362039022994704</v>
      </c>
      <c r="BC136">
        <f t="shared" si="97"/>
        <v>0.90148139716527376</v>
      </c>
      <c r="BD136">
        <f t="shared" si="81"/>
        <v>-128.34892057385312</v>
      </c>
      <c r="BF136">
        <f t="shared" si="82"/>
        <v>-3.4468012857254187</v>
      </c>
      <c r="BG136">
        <f t="shared" si="83"/>
        <v>-123.90572422635913</v>
      </c>
      <c r="BH136">
        <f t="shared" si="98"/>
        <v>56.094275773640874</v>
      </c>
      <c r="BI136">
        <f t="shared" si="99"/>
        <v>56.094275773640874</v>
      </c>
      <c r="BJ136">
        <f t="shared" si="84"/>
        <v>0</v>
      </c>
      <c r="BK136">
        <f t="shared" si="100"/>
        <v>0</v>
      </c>
      <c r="BM136">
        <f t="shared" si="101"/>
        <v>-18.808840308720121</v>
      </c>
      <c r="BN136">
        <f t="shared" si="85"/>
        <v>-175.55680365250598</v>
      </c>
      <c r="BQ136" s="56">
        <f t="shared" si="102"/>
        <v>32.263999823279839</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1.0009536844348619</v>
      </c>
      <c r="D137">
        <f t="shared" ref="D137:D200" si="108">ATAN(A137/Fesr)</f>
        <v>4.3656090590572266E-2</v>
      </c>
      <c r="F137">
        <f t="shared" ref="F137:F200" si="109">(Ro/(Ro+Rdcr))/SQRT((A137/(Q*Fo))^2+(1-(A137^2/Fo^2))^2)</f>
        <v>7.490761884912104E-3</v>
      </c>
      <c r="G137">
        <f t="shared" ref="G137:G200" si="110">-ATAN(A137*Fo/(Q*(Fo^2-A137^2)))</f>
        <v>3.3977593349656957E-2</v>
      </c>
      <c r="H137">
        <f t="shared" ref="H137:H200" si="111">IF(G137&gt;0,G137-Pi,G137)</f>
        <v>-3.1076150566503431</v>
      </c>
      <c r="J137">
        <f t="shared" ref="J137:J200" si="112">Vin/Vramp</f>
        <v>15</v>
      </c>
      <c r="M137">
        <f t="shared" ref="M137:M200" si="113">1/(2*Pi*_Rfb1*(Cc1ea_u+Cc2ea_u)*A137)</f>
        <v>5.1296139960065469E-2</v>
      </c>
      <c r="N137">
        <f t="shared" ref="N137:N200" si="114">-Pi/2</f>
        <v>-1.5707963250000001</v>
      </c>
      <c r="O137">
        <f t="shared" ref="O137:O200" si="115">SQRT(1+(A137/Fz1_u)^2)</f>
        <v>12.852888911563209</v>
      </c>
      <c r="P137">
        <f t="shared" ref="P137:P200" si="116">ATAN2(Fz1_u,A137)</f>
        <v>1.492914096344683</v>
      </c>
      <c r="Q137">
        <f t="shared" ref="Q137:Q200" si="117">SQRT(1+(A137/Fz2_u)^2)</f>
        <v>9.0204965869887221</v>
      </c>
      <c r="R137">
        <f t="shared" ref="R137:R200" si="118">ATAN2(Fz2_u,A137)</f>
        <v>1.4597093511923096</v>
      </c>
      <c r="S137">
        <f t="shared" ref="S137:S200" si="119">1/SQRT(1+(A137/Fp1_u)^2)</f>
        <v>0.9749525942691265</v>
      </c>
      <c r="T137">
        <f t="shared" ref="T137:T200" si="120">-ATAN2(Fp1_u,A137)</f>
        <v>-0.2242885279974221</v>
      </c>
      <c r="U137">
        <f t="shared" ref="U137:U200" si="121">1/SQRT(1+(A137/Fp2_u)^2)</f>
        <v>0.98419385169363105</v>
      </c>
      <c r="V137">
        <f t="shared" ref="V137:V200" si="122">-ATAN2(Fp2_u,A137)</f>
        <v>-0.17803350114298871</v>
      </c>
      <c r="X137">
        <f t="shared" si="87"/>
        <v>-3.8517746689907062</v>
      </c>
      <c r="Y137">
        <f t="shared" ref="Y137:Y200" si="123">(180/Pi)*(D137+H137+N137+P137+R137+T137+V137)</f>
        <v>-119.4304096297698</v>
      </c>
      <c r="Z137">
        <f t="shared" si="88"/>
        <v>60.569590370230202</v>
      </c>
      <c r="AC137">
        <v>1</v>
      </c>
      <c r="AD137">
        <f t="shared" ref="AD137:AD200" si="124">Rcea1_u*Cc1ea_u*A137*2*Pi</f>
        <v>12.813928100820002</v>
      </c>
      <c r="AE137">
        <f t="shared" ref="AE137:AE200" si="125">-Rcea1_u*Cc1ea_u*Cc2ea_u*(A137*2*Pi)^2</f>
        <v>-1.948799850638957E-4</v>
      </c>
      <c r="AF137">
        <f t="shared" ref="AF137:AF200" si="126">(Cc2ea_u+Cc1ea_u)*A137*2*Pi</f>
        <v>1.08303579175365E-3</v>
      </c>
      <c r="AG137">
        <f t="shared" si="89"/>
        <v>11299.494013130989</v>
      </c>
      <c r="AH137">
        <f t="shared" si="90"/>
        <v>-2956.5460799072935</v>
      </c>
      <c r="AJ137">
        <f t="shared" ref="AJ137:AJ200" si="127">_Rfb1</f>
        <v>18000</v>
      </c>
      <c r="AK137">
        <f t="shared" ref="AK137:AK200" si="128">_Rfb1*Rcea2_u*Cc3ea_u*A137*2*Pi</f>
        <v>4106.2815050355002</v>
      </c>
      <c r="AL137">
        <v>1</v>
      </c>
      <c r="AM137">
        <f t="shared" ref="AM137:AM200" si="129">(_Rfb1+Rcea2_u)*Cc3ea_u*A137*2*Pi</f>
        <v>8.9648959099297514</v>
      </c>
      <c r="AN137">
        <f t="shared" si="91"/>
        <v>673.62441048418884</v>
      </c>
      <c r="AO137">
        <f t="shared" si="92"/>
        <v>-1932.6912173430442</v>
      </c>
      <c r="AQ137">
        <f t="shared" ref="AQ137:AQ200" si="130">Eadcg/(1+(Eadcg*A137/GBP)^2)</f>
        <v>0.94250706880301605</v>
      </c>
      <c r="AR137">
        <f t="shared" ref="AR137:AR200" si="131">-(A137*Eadcg*Eadcg/GBP)/(1+(Eadcg*A137/GBP)^2)</f>
        <v>-97.078228086710652</v>
      </c>
      <c r="AT137">
        <f t="shared" si="104"/>
        <v>-276366.40171283716</v>
      </c>
      <c r="AU137">
        <f t="shared" si="105"/>
        <v>-1099721.422650706</v>
      </c>
      <c r="AV137">
        <f t="shared" si="93"/>
        <v>-1.8170036255539899</v>
      </c>
      <c r="AW137">
        <f t="shared" si="94"/>
        <v>-174447.60277136587</v>
      </c>
      <c r="AX137">
        <f t="shared" si="95"/>
        <v>-79220.989662024294</v>
      </c>
      <c r="AY137">
        <f t="shared" si="103"/>
        <v>-2.7153138073648395</v>
      </c>
      <c r="BA137">
        <f t="shared" ref="BA137:BA200" si="132">SQRT(AT137^2+AU137^2)/SQRT(AW137^2+AX137^2)</f>
        <v>5.9183540910814276</v>
      </c>
      <c r="BB137">
        <f t="shared" si="96"/>
        <v>15.444018902880906</v>
      </c>
      <c r="BC137">
        <f t="shared" si="97"/>
        <v>0.89831018181084965</v>
      </c>
      <c r="BD137">
        <f t="shared" ref="BD137:BD200" si="133">BC137*180/Pi-180</f>
        <v>-128.53061782979631</v>
      </c>
      <c r="BF137">
        <f t="shared" ref="BF137:BF200" si="134">20*LOG(BA137*J137*F137*C137)</f>
        <v>-3.5353564255151086</v>
      </c>
      <c r="BG137">
        <f t="shared" ref="BG137:BG200" si="135">(180/Pi)*(D137+H137+BC137)</f>
        <v>-124.08253538688592</v>
      </c>
      <c r="BH137">
        <f t="shared" si="98"/>
        <v>55.917464613114078</v>
      </c>
      <c r="BI137">
        <f t="shared" si="99"/>
        <v>55.917464613114078</v>
      </c>
      <c r="BJ137">
        <f t="shared" ref="BJ137:BJ200" si="136">SUM((BF138&lt;0)*(BF137&gt;0))*A137</f>
        <v>0</v>
      </c>
      <c r="BK137">
        <f t="shared" si="100"/>
        <v>0</v>
      </c>
      <c r="BM137">
        <f t="shared" si="101"/>
        <v>-18.979375328396017</v>
      </c>
      <c r="BN137">
        <f t="shared" ref="BN137:BN200" si="137">(H137+D137)*180/Pi</f>
        <v>-175.55191755708964</v>
      </c>
      <c r="BQ137" s="56">
        <f t="shared" si="102"/>
        <v>32.345979703166044</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1.0009722834356922</v>
      </c>
      <c r="D138">
        <f t="shared" si="108"/>
        <v>4.4079389957502581E-2</v>
      </c>
      <c r="F138">
        <f t="shared" si="109"/>
        <v>7.3464051061779183E-3</v>
      </c>
      <c r="G138">
        <f t="shared" si="110"/>
        <v>3.3646197343286895E-2</v>
      </c>
      <c r="H138">
        <f t="shared" si="111"/>
        <v>-3.1079464526567131</v>
      </c>
      <c r="J138">
        <f t="shared" si="112"/>
        <v>15</v>
      </c>
      <c r="M138">
        <f t="shared" si="113"/>
        <v>5.0802907845064839E-2</v>
      </c>
      <c r="N138">
        <f t="shared" si="114"/>
        <v>-1.5707963250000001</v>
      </c>
      <c r="O138">
        <f t="shared" si="115"/>
        <v>12.97692247665249</v>
      </c>
      <c r="P138">
        <f t="shared" si="116"/>
        <v>1.4936599826514163</v>
      </c>
      <c r="Q138">
        <f t="shared" si="117"/>
        <v>9.1070030377793429</v>
      </c>
      <c r="R138">
        <f t="shared" si="118"/>
        <v>1.4607688541660029</v>
      </c>
      <c r="S138">
        <f t="shared" si="119"/>
        <v>0.97448242463095969</v>
      </c>
      <c r="T138">
        <f t="shared" si="120"/>
        <v>-0.22639277549654216</v>
      </c>
      <c r="U138">
        <f t="shared" si="121"/>
        <v>0.98389285797279358</v>
      </c>
      <c r="V138">
        <f t="shared" si="122"/>
        <v>-0.17972517199578028</v>
      </c>
      <c r="X138">
        <f t="shared" ref="X138:X201" si="139">20*LOG(C138*J138*O138*Q138*F138*M138*S138*U138)</f>
        <v>-3.9450846817050707</v>
      </c>
      <c r="Y138">
        <f t="shared" si="123"/>
        <v>-119.5391928700051</v>
      </c>
      <c r="Z138">
        <f t="shared" ref="Z138:Z201" si="140">Y138+180</f>
        <v>60.460807129994905</v>
      </c>
      <c r="AC138">
        <v>1</v>
      </c>
      <c r="AD138">
        <f t="shared" si="124"/>
        <v>12.938335169760002</v>
      </c>
      <c r="AE138">
        <f t="shared" si="125"/>
        <v>-1.9868243175144652E-4</v>
      </c>
      <c r="AF138">
        <f t="shared" si="126"/>
        <v>1.0935507023531999E-3</v>
      </c>
      <c r="AG138">
        <f t="shared" ref="AG138:AG201" si="141">AC138*AE138/(AE138^2+AF138^2)+AD138*AF138/(AE138^2+AF138^2)</f>
        <v>11292.583673935034</v>
      </c>
      <c r="AH138">
        <f t="shared" ref="AH138:AH201" si="142">AD138*AE138/(AE138^2+AF138^2)-AC138*AF138/(AE138^2+AF138^2)</f>
        <v>-2966.1523495107704</v>
      </c>
      <c r="AJ138">
        <f t="shared" si="127"/>
        <v>18000</v>
      </c>
      <c r="AK138">
        <f t="shared" si="128"/>
        <v>4146.1483157640005</v>
      </c>
      <c r="AL138">
        <v>1</v>
      </c>
      <c r="AM138">
        <f t="shared" si="129"/>
        <v>9.0519337342980002</v>
      </c>
      <c r="AN138">
        <f t="shared" ref="AN138:AN201" si="143">AJ138*AL138/(AL138^2+AM138^2)+AK138*AM138/(AL138^2+AM138^2)</f>
        <v>669.54823701752946</v>
      </c>
      <c r="AO138">
        <f t="shared" ref="AO138:AO201" si="144">AK138*AL138/(AL138^2+AM138^2)-AJ138*AM138/(AL138^2+AM138^2)</f>
        <v>-1914.5579576347272</v>
      </c>
      <c r="AQ138">
        <f t="shared" si="130"/>
        <v>0.92447074050106315</v>
      </c>
      <c r="AR138">
        <f t="shared" si="131"/>
        <v>-96.144957012110567</v>
      </c>
      <c r="AT138">
        <f t="shared" si="104"/>
        <v>-274740.92694387084</v>
      </c>
      <c r="AU138">
        <f t="shared" si="105"/>
        <v>-1088467.0929451366</v>
      </c>
      <c r="AV138">
        <f t="shared" ref="AV138:AV201" si="145">ATAN2(AT138,AU138)</f>
        <v>-1.8180427546344546</v>
      </c>
      <c r="AW138">
        <f t="shared" ref="AW138:AW201" si="146">AG138-AH138*AO138/_Rfb2+AG138*AN138/_Rfb2+AN138-AO138*AR138+AQ138*AN138</f>
        <v>-170931.97916747542</v>
      </c>
      <c r="AX138">
        <f t="shared" ref="AX138:AX201" si="147">AH138+AH138*AN138/_Rfb2+AG138*AO138/_Rfb2+AO138+AO138*AQ138+AN138*AR138</f>
        <v>-78073.449477888542</v>
      </c>
      <c r="AY138">
        <f t="shared" si="103"/>
        <v>-2.7131383265591968</v>
      </c>
      <c r="BA138">
        <f t="shared" si="132"/>
        <v>5.9739091224616461</v>
      </c>
      <c r="BB138">
        <f t="shared" ref="BB138:BB201" si="148">20*LOG(BA138)</f>
        <v>15.525172233076843</v>
      </c>
      <c r="BC138">
        <f t="shared" ref="BC138:BC201" si="149">AV138-AY138</f>
        <v>0.89509557192474221</v>
      </c>
      <c r="BD138">
        <f t="shared" si="133"/>
        <v>-128.71480140926178</v>
      </c>
      <c r="BF138">
        <f t="shared" si="134"/>
        <v>-3.6230640786907315</v>
      </c>
      <c r="BG138">
        <f t="shared" si="135"/>
        <v>-124.26145329166218</v>
      </c>
      <c r="BH138">
        <f t="shared" ref="BH138:BH201" si="150">IF(BG138&gt;180,BG138-180,BG138+180)</f>
        <v>55.738546708337822</v>
      </c>
      <c r="BI138">
        <f t="shared" ref="BI138:BI201" si="151">IF(BH138&gt;180,BH138-360,BH138)</f>
        <v>55.738546708337822</v>
      </c>
      <c r="BJ138">
        <f t="shared" si="136"/>
        <v>0</v>
      </c>
      <c r="BK138">
        <f t="shared" ref="BK138:BK201" si="152">IF(BJ138&gt;0,BI138,0)</f>
        <v>0</v>
      </c>
      <c r="BM138">
        <f t="shared" ref="BM138:BM201" si="153">20*LOG(J138*F138*C138)</f>
        <v>-19.148236311767572</v>
      </c>
      <c r="BN138">
        <f t="shared" si="137"/>
        <v>-175.54665188240043</v>
      </c>
      <c r="BQ138" s="56">
        <f t="shared" ref="BQ138:BQ201" si="154">20*LOG(BA138*7)</f>
        <v>32.427133033361976</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1.0009910617864086</v>
      </c>
      <c r="D139">
        <f t="shared" si="108"/>
        <v>4.4502673518287572E-2</v>
      </c>
      <c r="F139">
        <f t="shared" si="109"/>
        <v>7.2061906007995754E-3</v>
      </c>
      <c r="G139">
        <f t="shared" si="110"/>
        <v>3.3321246859389878E-2</v>
      </c>
      <c r="H139">
        <f t="shared" si="111"/>
        <v>-3.1082714031406105</v>
      </c>
      <c r="J139">
        <f t="shared" si="112"/>
        <v>15</v>
      </c>
      <c r="M139">
        <f t="shared" si="113"/>
        <v>5.0319070627492801E-2</v>
      </c>
      <c r="N139">
        <f t="shared" si="114"/>
        <v>-1.5707963250000001</v>
      </c>
      <c r="O139">
        <f t="shared" si="115"/>
        <v>13.100963124698778</v>
      </c>
      <c r="P139">
        <f t="shared" si="116"/>
        <v>1.4943917451727287</v>
      </c>
      <c r="Q139">
        <f t="shared" si="117"/>
        <v>9.1935195192108381</v>
      </c>
      <c r="R139">
        <f t="shared" si="118"/>
        <v>1.4618084171833505</v>
      </c>
      <c r="S139">
        <f t="shared" si="119"/>
        <v>0.9740084017267584</v>
      </c>
      <c r="T139">
        <f t="shared" si="120"/>
        <v>-0.22849498513481051</v>
      </c>
      <c r="U139">
        <f t="shared" si="121"/>
        <v>0.98358923609921911</v>
      </c>
      <c r="V139">
        <f t="shared" si="122"/>
        <v>-0.18141580361067042</v>
      </c>
      <c r="X139">
        <f t="shared" si="139"/>
        <v>-4.0375737620690764</v>
      </c>
      <c r="Y139">
        <f t="shared" si="123"/>
        <v>-119.64938311849896</v>
      </c>
      <c r="Z139">
        <f t="shared" si="140"/>
        <v>60.35061688150104</v>
      </c>
      <c r="AC139">
        <v>1</v>
      </c>
      <c r="AD139">
        <f t="shared" si="124"/>
        <v>13.062742238700002</v>
      </c>
      <c r="AE139">
        <f t="shared" si="125"/>
        <v>-2.0252161705433601E-4</v>
      </c>
      <c r="AF139">
        <f t="shared" si="126"/>
        <v>1.10406561295275E-3</v>
      </c>
      <c r="AG139">
        <f t="shared" si="141"/>
        <v>11285.615137974673</v>
      </c>
      <c r="AH139">
        <f t="shared" si="142"/>
        <v>-2975.8929076764343</v>
      </c>
      <c r="AJ139">
        <f t="shared" si="127"/>
        <v>18000</v>
      </c>
      <c r="AK139">
        <f t="shared" si="128"/>
        <v>4186.0151264925007</v>
      </c>
      <c r="AL139">
        <v>1</v>
      </c>
      <c r="AM139">
        <f t="shared" si="129"/>
        <v>9.1389715586662508</v>
      </c>
      <c r="AN139">
        <f t="shared" si="143"/>
        <v>665.58613287692469</v>
      </c>
      <c r="AO139">
        <f t="shared" si="144"/>
        <v>-1896.7576117123701</v>
      </c>
      <c r="AQ139">
        <f t="shared" si="130"/>
        <v>0.90694721567204784</v>
      </c>
      <c r="AR139">
        <f t="shared" si="131"/>
        <v>-95.229457645565034</v>
      </c>
      <c r="AT139">
        <f t="shared" si="104"/>
        <v>-273157.21038277791</v>
      </c>
      <c r="AU139">
        <f t="shared" si="105"/>
        <v>-1077421.9865726621</v>
      </c>
      <c r="AV139">
        <f t="shared" si="145"/>
        <v>-1.8190931904341219</v>
      </c>
      <c r="AW139">
        <f t="shared" si="146"/>
        <v>-167514.83852136569</v>
      </c>
      <c r="AX139">
        <f t="shared" si="147"/>
        <v>-76959.871192801424</v>
      </c>
      <c r="AY139">
        <f t="shared" ref="AY139:AY202" si="155">ATAN2(AW139,AX139)</f>
        <v>-2.7109317181620249</v>
      </c>
      <c r="BA139">
        <f t="shared" si="132"/>
        <v>6.029420764856555</v>
      </c>
      <c r="BB139">
        <f t="shared" si="148"/>
        <v>15.60551184575653</v>
      </c>
      <c r="BC139">
        <f t="shared" si="149"/>
        <v>0.89183852772790306</v>
      </c>
      <c r="BD139">
        <f t="shared" si="133"/>
        <v>-128.90141629564147</v>
      </c>
      <c r="BF139">
        <f t="shared" si="134"/>
        <v>-3.7099440856634489</v>
      </c>
      <c r="BG139">
        <f t="shared" si="135"/>
        <v>-124.44243410774327</v>
      </c>
      <c r="BH139">
        <f t="shared" si="150"/>
        <v>55.557565892256733</v>
      </c>
      <c r="BI139">
        <f t="shared" si="151"/>
        <v>55.557565892256733</v>
      </c>
      <c r="BJ139">
        <f t="shared" si="136"/>
        <v>0</v>
      </c>
      <c r="BK139">
        <f t="shared" si="152"/>
        <v>0</v>
      </c>
      <c r="BM139">
        <f t="shared" si="153"/>
        <v>-19.315455931419979</v>
      </c>
      <c r="BN139">
        <f t="shared" si="137"/>
        <v>-175.54101781210179</v>
      </c>
      <c r="BQ139" s="56">
        <f t="shared" si="154"/>
        <v>32.507472646041663</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1.0010100194769176</v>
      </c>
      <c r="D140">
        <f t="shared" si="108"/>
        <v>4.4925941122142515E-2</v>
      </c>
      <c r="F140">
        <f t="shared" si="109"/>
        <v>7.0699610493513056E-3</v>
      </c>
      <c r="G140">
        <f t="shared" si="110"/>
        <v>3.3002554467275985E-2</v>
      </c>
      <c r="H140">
        <f t="shared" si="111"/>
        <v>-3.1085900955327244</v>
      </c>
      <c r="J140">
        <f t="shared" si="112"/>
        <v>15</v>
      </c>
      <c r="M140">
        <f t="shared" si="113"/>
        <v>4.9844362414025879E-2</v>
      </c>
      <c r="N140">
        <f t="shared" si="114"/>
        <v>-1.5707963250000001</v>
      </c>
      <c r="O140">
        <f t="shared" si="115"/>
        <v>13.225010656403654</v>
      </c>
      <c r="P140">
        <f t="shared" si="116"/>
        <v>1.4951097805471876</v>
      </c>
      <c r="Q140">
        <f t="shared" si="117"/>
        <v>9.2800457507407081</v>
      </c>
      <c r="R140">
        <f t="shared" si="118"/>
        <v>1.4628285957199909</v>
      </c>
      <c r="S140">
        <f t="shared" si="119"/>
        <v>0.97353054373661441</v>
      </c>
      <c r="T140">
        <f t="shared" si="120"/>
        <v>-0.23059514131774353</v>
      </c>
      <c r="U140">
        <f t="shared" si="121"/>
        <v>0.98328299370972405</v>
      </c>
      <c r="V140">
        <f t="shared" si="122"/>
        <v>-0.18310538728952058</v>
      </c>
      <c r="X140">
        <f t="shared" si="139"/>
        <v>-4.1292598526225532</v>
      </c>
      <c r="Y140">
        <f t="shared" si="123"/>
        <v>-119.76093517888775</v>
      </c>
      <c r="Z140">
        <f t="shared" si="140"/>
        <v>60.239064821112251</v>
      </c>
      <c r="AC140">
        <v>1</v>
      </c>
      <c r="AD140">
        <f t="shared" si="124"/>
        <v>13.187149307640002</v>
      </c>
      <c r="AE140">
        <f t="shared" si="125"/>
        <v>-2.0639754097256412E-4</v>
      </c>
      <c r="AF140">
        <f t="shared" si="126"/>
        <v>1.1145805235523E-3</v>
      </c>
      <c r="AG140">
        <f t="shared" si="141"/>
        <v>11278.588636294857</v>
      </c>
      <c r="AH140">
        <f t="shared" si="142"/>
        <v>-2985.7627061040316</v>
      </c>
      <c r="AJ140">
        <f t="shared" si="127"/>
        <v>18000</v>
      </c>
      <c r="AK140">
        <f t="shared" si="128"/>
        <v>4225.881937221001</v>
      </c>
      <c r="AL140">
        <v>1</v>
      </c>
      <c r="AM140">
        <f t="shared" si="129"/>
        <v>9.2260093830344996</v>
      </c>
      <c r="AN140">
        <f t="shared" si="143"/>
        <v>661.73389777826105</v>
      </c>
      <c r="AO140">
        <f t="shared" si="144"/>
        <v>-1879.2812127532284</v>
      </c>
      <c r="AQ140">
        <f t="shared" si="130"/>
        <v>0.88991723769689424</v>
      </c>
      <c r="AR140">
        <f t="shared" si="131"/>
        <v>-94.331227195870781</v>
      </c>
      <c r="AT140">
        <f t="shared" si="104"/>
        <v>-271613.64973812626</v>
      </c>
      <c r="AU140">
        <f t="shared" si="105"/>
        <v>-1066580.188798931</v>
      </c>
      <c r="AV140">
        <f t="shared" si="145"/>
        <v>-1.8201545779261252</v>
      </c>
      <c r="AW140">
        <f t="shared" si="146"/>
        <v>-164192.56380036438</v>
      </c>
      <c r="AX140">
        <f t="shared" si="147"/>
        <v>-75878.862828320329</v>
      </c>
      <c r="AY140">
        <f t="shared" si="155"/>
        <v>-2.7086945523633199</v>
      </c>
      <c r="BA140">
        <f t="shared" si="132"/>
        <v>6.0848868926945601</v>
      </c>
      <c r="BB140">
        <f t="shared" si="148"/>
        <v>15.685050197467421</v>
      </c>
      <c r="BC140">
        <f t="shared" si="149"/>
        <v>0.88853997443719468</v>
      </c>
      <c r="BD140">
        <f t="shared" si="133"/>
        <v>-129.09040947791399</v>
      </c>
      <c r="BF140">
        <f t="shared" si="134"/>
        <v>-3.7960157083780133</v>
      </c>
      <c r="BG140">
        <f t="shared" si="135"/>
        <v>-124.6254355717345</v>
      </c>
      <c r="BH140">
        <f t="shared" si="150"/>
        <v>55.374564428265501</v>
      </c>
      <c r="BI140">
        <f t="shared" si="151"/>
        <v>55.374564428265501</v>
      </c>
      <c r="BJ140">
        <f t="shared" si="136"/>
        <v>0</v>
      </c>
      <c r="BK140">
        <f t="shared" si="152"/>
        <v>0</v>
      </c>
      <c r="BM140">
        <f t="shared" si="153"/>
        <v>-19.481065905845433</v>
      </c>
      <c r="BN140">
        <f t="shared" si="137"/>
        <v>-175.53502609382048</v>
      </c>
      <c r="BQ140" s="56">
        <f t="shared" si="154"/>
        <v>32.587010997752557</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1.0010291564970304</v>
      </c>
      <c r="D141">
        <f t="shared" si="108"/>
        <v>4.5349192618316936E-2</v>
      </c>
      <c r="F141">
        <f t="shared" si="109"/>
        <v>6.9375665462163734E-3</v>
      </c>
      <c r="G141">
        <f t="shared" si="110"/>
        <v>3.2689939976833768E-2</v>
      </c>
      <c r="H141">
        <f t="shared" si="111"/>
        <v>-3.1089027100231665</v>
      </c>
      <c r="J141">
        <f t="shared" si="112"/>
        <v>15</v>
      </c>
      <c r="M141">
        <f t="shared" si="113"/>
        <v>4.9378527251277976E-2</v>
      </c>
      <c r="N141">
        <f t="shared" si="114"/>
        <v>-1.5707963250000001</v>
      </c>
      <c r="O141">
        <f t="shared" si="115"/>
        <v>13.349064879865844</v>
      </c>
      <c r="P141">
        <f t="shared" si="116"/>
        <v>1.4958144707272043</v>
      </c>
      <c r="Q141">
        <f t="shared" si="117"/>
        <v>9.3665814621617525</v>
      </c>
      <c r="R141">
        <f t="shared" si="118"/>
        <v>1.4638299248888034</v>
      </c>
      <c r="S141">
        <f t="shared" si="119"/>
        <v>0.97304886893889275</v>
      </c>
      <c r="T141">
        <f t="shared" si="120"/>
        <v>-0.23269322855376404</v>
      </c>
      <c r="U141">
        <f t="shared" si="121"/>
        <v>0.98297413849412929</v>
      </c>
      <c r="V141">
        <f t="shared" si="122"/>
        <v>-0.18479391436890391</v>
      </c>
      <c r="X141">
        <f t="shared" si="139"/>
        <v>-4.2201603327641006</v>
      </c>
      <c r="Y141">
        <f t="shared" si="123"/>
        <v>-119.87380545599115</v>
      </c>
      <c r="Z141">
        <f t="shared" si="140"/>
        <v>60.126194544008854</v>
      </c>
      <c r="AC141">
        <v>1</v>
      </c>
      <c r="AD141">
        <f t="shared" si="124"/>
        <v>13.31155637658</v>
      </c>
      <c r="AE141">
        <f t="shared" si="125"/>
        <v>-2.1031020350613082E-4</v>
      </c>
      <c r="AF141">
        <f t="shared" si="126"/>
        <v>1.1250954341518499E-3</v>
      </c>
      <c r="AG141">
        <f t="shared" si="141"/>
        <v>11271.504401419435</v>
      </c>
      <c r="AH141">
        <f t="shared" si="142"/>
        <v>-2995.7568773031435</v>
      </c>
      <c r="AJ141">
        <f t="shared" si="127"/>
        <v>18000</v>
      </c>
      <c r="AK141">
        <f t="shared" si="128"/>
        <v>4265.7487479495003</v>
      </c>
      <c r="AL141">
        <v>1</v>
      </c>
      <c r="AM141">
        <f t="shared" si="129"/>
        <v>9.3130472074027502</v>
      </c>
      <c r="AN141">
        <f t="shared" si="143"/>
        <v>657.98752225078852</v>
      </c>
      <c r="AO141">
        <f t="shared" si="144"/>
        <v>-1862.1201086540614</v>
      </c>
      <c r="AQ141">
        <f t="shared" si="130"/>
        <v>0.8733624454148472</v>
      </c>
      <c r="AR141">
        <f t="shared" si="131"/>
        <v>-93.449781659388648</v>
      </c>
      <c r="AT141">
        <f t="shared" si="104"/>
        <v>-270108.71744106285</v>
      </c>
      <c r="AU141">
        <f t="shared" si="105"/>
        <v>-1055936.0068377142</v>
      </c>
      <c r="AV141">
        <f t="shared" si="145"/>
        <v>-1.8212265749240026</v>
      </c>
      <c r="AW141">
        <f t="shared" si="146"/>
        <v>-160961.70187014883</v>
      </c>
      <c r="AX141">
        <f t="shared" si="147"/>
        <v>-74829.103760270926</v>
      </c>
      <c r="AY141">
        <f t="shared" si="155"/>
        <v>-2.7064273788965849</v>
      </c>
      <c r="BA141">
        <f t="shared" si="132"/>
        <v>6.140305356577402</v>
      </c>
      <c r="BB141">
        <f t="shared" si="148"/>
        <v>15.763799381712829</v>
      </c>
      <c r="BC141">
        <f t="shared" si="149"/>
        <v>0.88520080397258227</v>
      </c>
      <c r="BD141">
        <f t="shared" si="133"/>
        <v>-129.28172985282964</v>
      </c>
      <c r="BF141">
        <f t="shared" si="134"/>
        <v>-3.8812976547359539</v>
      </c>
      <c r="BG141">
        <f t="shared" si="135"/>
        <v>-124.81041691315647</v>
      </c>
      <c r="BH141">
        <f t="shared" si="150"/>
        <v>55.189583086843527</v>
      </c>
      <c r="BI141">
        <f t="shared" si="151"/>
        <v>55.189583086843527</v>
      </c>
      <c r="BJ141">
        <f t="shared" si="136"/>
        <v>0</v>
      </c>
      <c r="BK141">
        <f t="shared" si="152"/>
        <v>0</v>
      </c>
      <c r="BM141">
        <f t="shared" si="153"/>
        <v>-19.645097036448782</v>
      </c>
      <c r="BN141">
        <f t="shared" si="137"/>
        <v>-175.52868706032683</v>
      </c>
      <c r="BQ141" s="56">
        <f t="shared" si="154"/>
        <v>32.665760181997967</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1.0010484728364621</v>
      </c>
      <c r="D142">
        <f t="shared" si="108"/>
        <v>4.5772427856094915E-2</v>
      </c>
      <c r="F142">
        <f t="shared" si="109"/>
        <v>6.8088641834009788E-3</v>
      </c>
      <c r="G142">
        <f t="shared" si="110"/>
        <v>3.2383230090318856E-2</v>
      </c>
      <c r="H142">
        <f t="shared" si="111"/>
        <v>-3.1092094199096811</v>
      </c>
      <c r="J142">
        <f t="shared" si="112"/>
        <v>15</v>
      </c>
      <c r="M142">
        <f t="shared" si="113"/>
        <v>4.892131866561799E-2</v>
      </c>
      <c r="N142">
        <f t="shared" si="114"/>
        <v>-1.5707963250000001</v>
      </c>
      <c r="O142">
        <f t="shared" si="115"/>
        <v>13.473125610241661</v>
      </c>
      <c r="P142">
        <f t="shared" si="116"/>
        <v>1.4965061836512605</v>
      </c>
      <c r="Q142">
        <f t="shared" si="117"/>
        <v>9.4531263931318108</v>
      </c>
      <c r="R142">
        <f t="shared" si="118"/>
        <v>1.4648129203609193</v>
      </c>
      <c r="S142">
        <f t="shared" si="119"/>
        <v>0.97256339570844152</v>
      </c>
      <c r="T142">
        <f t="shared" si="120"/>
        <v>-0.23478923145466091</v>
      </c>
      <c r="U142">
        <f t="shared" si="121"/>
        <v>0.98266267819474951</v>
      </c>
      <c r="V142">
        <f t="shared" si="122"/>
        <v>-0.1864813762203254</v>
      </c>
      <c r="X142">
        <f t="shared" si="139"/>
        <v>-4.310292042064428</v>
      </c>
      <c r="Y142">
        <f t="shared" si="123"/>
        <v>-119.98795188451648</v>
      </c>
      <c r="Z142">
        <f t="shared" si="140"/>
        <v>60.012048115483523</v>
      </c>
      <c r="AC142">
        <v>1</v>
      </c>
      <c r="AD142">
        <f t="shared" si="124"/>
        <v>13.435963445520001</v>
      </c>
      <c r="AE142">
        <f t="shared" si="125"/>
        <v>-2.1425960465503623E-4</v>
      </c>
      <c r="AF142">
        <f t="shared" si="126"/>
        <v>1.1356103447514E-3</v>
      </c>
      <c r="AG142">
        <f t="shared" si="141"/>
        <v>11264.362667332858</v>
      </c>
      <c r="AH142">
        <f t="shared" si="142"/>
        <v>-3005.870726319376</v>
      </c>
      <c r="AJ142">
        <f t="shared" si="127"/>
        <v>18000</v>
      </c>
      <c r="AK142">
        <f t="shared" si="128"/>
        <v>4305.6155586780005</v>
      </c>
      <c r="AL142">
        <v>1</v>
      </c>
      <c r="AM142">
        <f t="shared" si="129"/>
        <v>9.4000850317710007</v>
      </c>
      <c r="AN142">
        <f t="shared" si="143"/>
        <v>654.34317736934895</v>
      </c>
      <c r="AO142">
        <f t="shared" si="144"/>
        <v>-1845.2659485530935</v>
      </c>
      <c r="AQ142">
        <f t="shared" si="130"/>
        <v>0.85726532361765961</v>
      </c>
      <c r="AR142">
        <f t="shared" si="131"/>
        <v>-92.584654950707247</v>
      </c>
      <c r="AT142">
        <f t="shared" si="104"/>
        <v>-268640.95651535341</v>
      </c>
      <c r="AU142">
        <f t="shared" si="105"/>
        <v>-1045483.959535592</v>
      </c>
      <c r="AV142">
        <f t="shared" si="145"/>
        <v>-1.8223088514967347</v>
      </c>
      <c r="AW142">
        <f t="shared" si="146"/>
        <v>-157818.95470120283</v>
      </c>
      <c r="AX142">
        <f t="shared" si="147"/>
        <v>-73809.340385344418</v>
      </c>
      <c r="AY142">
        <f t="shared" si="155"/>
        <v>-2.7041307280693911</v>
      </c>
      <c r="BA142">
        <f t="shared" si="132"/>
        <v>6.1956739827650082</v>
      </c>
      <c r="BB142">
        <f t="shared" si="148"/>
        <v>15.841771141035576</v>
      </c>
      <c r="BC142">
        <f t="shared" si="149"/>
        <v>0.88182187657265643</v>
      </c>
      <c r="BD142">
        <f t="shared" si="133"/>
        <v>-129.47532813234773</v>
      </c>
      <c r="BF142">
        <f t="shared" si="134"/>
        <v>-3.9658081017310987</v>
      </c>
      <c r="BG142">
        <f t="shared" si="135"/>
        <v>-124.99733878183325</v>
      </c>
      <c r="BH142">
        <f t="shared" si="150"/>
        <v>55.00266121816675</v>
      </c>
      <c r="BI142">
        <f t="shared" si="151"/>
        <v>55.00266121816675</v>
      </c>
      <c r="BJ142">
        <f t="shared" si="136"/>
        <v>0</v>
      </c>
      <c r="BK142">
        <f t="shared" si="152"/>
        <v>0</v>
      </c>
      <c r="BM142">
        <f t="shared" si="153"/>
        <v>-19.807579242766675</v>
      </c>
      <c r="BN142">
        <f t="shared" si="137"/>
        <v>-175.52201064948557</v>
      </c>
      <c r="BQ142" s="56">
        <f t="shared" si="154"/>
        <v>32.743731941320718</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1.0010679684848325</v>
      </c>
      <c r="D143">
        <f t="shared" si="108"/>
        <v>4.6195646684795401E-2</v>
      </c>
      <c r="F143">
        <f t="shared" si="109"/>
        <v>6.6837176614055168E-3</v>
      </c>
      <c r="G143">
        <f t="shared" si="110"/>
        <v>3.2082258074147232E-2</v>
      </c>
      <c r="H143">
        <f t="shared" si="111"/>
        <v>-3.1095103919258529</v>
      </c>
      <c r="J143">
        <f t="shared" si="112"/>
        <v>15</v>
      </c>
      <c r="M143">
        <f t="shared" si="113"/>
        <v>4.8472499228318748E-2</v>
      </c>
      <c r="N143">
        <f t="shared" si="114"/>
        <v>-1.5707963250000001</v>
      </c>
      <c r="O143">
        <f t="shared" si="115"/>
        <v>13.597192669423944</v>
      </c>
      <c r="P143">
        <f t="shared" si="116"/>
        <v>1.4971852738796136</v>
      </c>
      <c r="Q143">
        <f t="shared" si="117"/>
        <v>9.5396802927288817</v>
      </c>
      <c r="R143">
        <f t="shared" si="118"/>
        <v>1.4657780792373865</v>
      </c>
      <c r="S143">
        <f t="shared" si="119"/>
        <v>0.97207414251479973</v>
      </c>
      <c r="T143">
        <f t="shared" si="120"/>
        <v>-0.23688313473603706</v>
      </c>
      <c r="U143">
        <f t="shared" si="121"/>
        <v>0.98234862060587957</v>
      </c>
      <c r="V143">
        <f t="shared" si="122"/>
        <v>-0.18816776425043927</v>
      </c>
      <c r="X143">
        <f t="shared" si="139"/>
        <v>-4.3996713023765492</v>
      </c>
      <c r="Y143">
        <f t="shared" si="123"/>
        <v>-120.10333386153548</v>
      </c>
      <c r="Z143">
        <f t="shared" si="140"/>
        <v>59.896666138464525</v>
      </c>
      <c r="AC143">
        <v>1</v>
      </c>
      <c r="AD143">
        <f t="shared" si="124"/>
        <v>13.560370514460001</v>
      </c>
      <c r="AE143">
        <f t="shared" si="125"/>
        <v>-2.1824574441928031E-4</v>
      </c>
      <c r="AF143">
        <f t="shared" si="126"/>
        <v>1.14612525535095E-3</v>
      </c>
      <c r="AG143">
        <f t="shared" si="141"/>
        <v>11257.163669461806</v>
      </c>
      <c r="AH143">
        <f t="shared" si="142"/>
        <v>-3016.0997229162958</v>
      </c>
      <c r="AJ143">
        <f t="shared" si="127"/>
        <v>18000</v>
      </c>
      <c r="AK143">
        <f t="shared" si="128"/>
        <v>4345.4823694065008</v>
      </c>
      <c r="AL143">
        <v>1</v>
      </c>
      <c r="AM143">
        <f t="shared" si="129"/>
        <v>9.4871228561392513</v>
      </c>
      <c r="AN143">
        <f t="shared" si="143"/>
        <v>650.7972051229317</v>
      </c>
      <c r="AO143">
        <f t="shared" si="144"/>
        <v>-1828.7106700268093</v>
      </c>
      <c r="AQ143">
        <f t="shared" si="130"/>
        <v>0.84160915670762493</v>
      </c>
      <c r="AR143">
        <f t="shared" si="131"/>
        <v>-91.735398081131123</v>
      </c>
      <c r="AT143">
        <f t="shared" si="104"/>
        <v>-267208.97671134019</v>
      </c>
      <c r="AU143">
        <f t="shared" si="105"/>
        <v>-1035218.7676268753</v>
      </c>
      <c r="AV143">
        <f t="shared" si="145"/>
        <v>-1.8234010894155086</v>
      </c>
      <c r="AW143">
        <f t="shared" si="146"/>
        <v>-154761.17111835783</v>
      </c>
      <c r="AX143">
        <f t="shared" si="147"/>
        <v>-72818.382089464649</v>
      </c>
      <c r="AY143">
        <f t="shared" si="155"/>
        <v>-2.7018051117397341</v>
      </c>
      <c r="BA143">
        <f t="shared" si="132"/>
        <v>6.250990572701471</v>
      </c>
      <c r="BB143">
        <f t="shared" si="148"/>
        <v>15.918976878626157</v>
      </c>
      <c r="BC143">
        <f t="shared" si="149"/>
        <v>0.87840402232422554</v>
      </c>
      <c r="BD143">
        <f t="shared" si="133"/>
        <v>-129.67115675599743</v>
      </c>
      <c r="BF143">
        <f t="shared" si="134"/>
        <v>-4.049564717377109</v>
      </c>
      <c r="BG143">
        <f t="shared" si="135"/>
        <v>-125.18616317905813</v>
      </c>
      <c r="BH143">
        <f t="shared" si="150"/>
        <v>54.813836820941873</v>
      </c>
      <c r="BI143">
        <f t="shared" si="151"/>
        <v>54.813836820941873</v>
      </c>
      <c r="BJ143">
        <f t="shared" si="136"/>
        <v>0</v>
      </c>
      <c r="BK143">
        <f t="shared" si="152"/>
        <v>0</v>
      </c>
      <c r="BM143">
        <f t="shared" si="153"/>
        <v>-19.968541596003266</v>
      </c>
      <c r="BN143">
        <f t="shared" si="137"/>
        <v>-175.51500642306073</v>
      </c>
      <c r="BQ143" s="56">
        <f t="shared" si="154"/>
        <v>32.820937678911292</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1.0010876434316653</v>
      </c>
      <c r="D144">
        <f t="shared" si="108"/>
        <v>4.6618848953772551E-2</v>
      </c>
      <c r="F144">
        <f t="shared" si="109"/>
        <v>6.5619969251575839E-3</v>
      </c>
      <c r="G144">
        <f t="shared" si="110"/>
        <v>3.1786863449358847E-2</v>
      </c>
      <c r="H144">
        <f t="shared" si="111"/>
        <v>-3.1098057865506412</v>
      </c>
      <c r="J144">
        <f t="shared" si="112"/>
        <v>15</v>
      </c>
      <c r="M144">
        <f t="shared" si="113"/>
        <v>4.8031840144424943E-2</v>
      </c>
      <c r="N144">
        <f t="shared" si="114"/>
        <v>-1.5707963250000001</v>
      </c>
      <c r="O144">
        <f t="shared" si="115"/>
        <v>13.721265885738356</v>
      </c>
      <c r="P144">
        <f t="shared" si="116"/>
        <v>1.4978520831957711</v>
      </c>
      <c r="Q144">
        <f t="shared" si="117"/>
        <v>9.6262429190300338</v>
      </c>
      <c r="R144">
        <f t="shared" si="118"/>
        <v>1.4667258808745309</v>
      </c>
      <c r="S144">
        <f t="shared" si="119"/>
        <v>0.97158112792040396</v>
      </c>
      <c r="T144">
        <f t="shared" si="120"/>
        <v>-0.23897492321774563</v>
      </c>
      <c r="U144">
        <f t="shared" si="121"/>
        <v>0.98203197357328009</v>
      </c>
      <c r="V144">
        <f t="shared" si="122"/>
        <v>-0.1898530699012636</v>
      </c>
      <c r="X144">
        <f t="shared" si="139"/>
        <v>-4.4883139388168916</v>
      </c>
      <c r="Y144">
        <f t="shared" si="123"/>
        <v>-120.21991218250513</v>
      </c>
      <c r="Z144">
        <f t="shared" si="140"/>
        <v>59.780087817494874</v>
      </c>
      <c r="AC144">
        <v>1</v>
      </c>
      <c r="AD144">
        <f t="shared" si="124"/>
        <v>13.684777583400001</v>
      </c>
      <c r="AE144">
        <f t="shared" si="125"/>
        <v>-2.2226862279886304E-4</v>
      </c>
      <c r="AF144">
        <f t="shared" si="126"/>
        <v>1.1566401659504999E-3</v>
      </c>
      <c r="AG144">
        <f t="shared" si="141"/>
        <v>11249.907644656776</v>
      </c>
      <c r="AH144">
        <f t="shared" si="142"/>
        <v>-3026.4394941841156</v>
      </c>
      <c r="AJ144">
        <f t="shared" si="127"/>
        <v>18000</v>
      </c>
      <c r="AK144">
        <f t="shared" si="128"/>
        <v>4385.349180135001</v>
      </c>
      <c r="AL144">
        <v>1</v>
      </c>
      <c r="AM144">
        <f t="shared" si="129"/>
        <v>9.5741606805075019</v>
      </c>
      <c r="AN144">
        <f t="shared" si="143"/>
        <v>647.34610937506875</v>
      </c>
      <c r="AO144">
        <f t="shared" si="144"/>
        <v>-1812.4464869232913</v>
      </c>
      <c r="AQ144">
        <f t="shared" si="130"/>
        <v>0.82637798529047191</v>
      </c>
      <c r="AR144">
        <f t="shared" si="131"/>
        <v>-90.901578381951907</v>
      </c>
      <c r="AT144">
        <f t="shared" si="104"/>
        <v>-265811.45088471688</v>
      </c>
      <c r="AU144">
        <f t="shared" si="105"/>
        <v>-1025135.3445222953</v>
      </c>
      <c r="AV144">
        <f t="shared" si="145"/>
        <v>-1.8245029816302256</v>
      </c>
      <c r="AW144">
        <f t="shared" si="146"/>
        <v>-151785.33905559636</v>
      </c>
      <c r="AX144">
        <f t="shared" si="147"/>
        <v>-71855.097494342001</v>
      </c>
      <c r="AY144">
        <f t="shared" si="155"/>
        <v>-2.6994510242415117</v>
      </c>
      <c r="BA144">
        <f t="shared" si="132"/>
        <v>6.3062529025808445</v>
      </c>
      <c r="BB144">
        <f t="shared" si="148"/>
        <v>15.995427669477566</v>
      </c>
      <c r="BC144">
        <f t="shared" si="149"/>
        <v>0.87494804261128611</v>
      </c>
      <c r="BD144">
        <f t="shared" si="133"/>
        <v>-129.86916980785796</v>
      </c>
      <c r="BF144">
        <f t="shared" si="134"/>
        <v>-4.1325846815009903</v>
      </c>
      <c r="BG144">
        <f t="shared" si="135"/>
        <v>-125.37685339230877</v>
      </c>
      <c r="BH144">
        <f t="shared" si="150"/>
        <v>54.623146607691226</v>
      </c>
      <c r="BI144">
        <f t="shared" si="151"/>
        <v>54.623146607691226</v>
      </c>
      <c r="BJ144">
        <f t="shared" si="136"/>
        <v>0</v>
      </c>
      <c r="BK144">
        <f t="shared" si="152"/>
        <v>0</v>
      </c>
      <c r="BM144">
        <f t="shared" si="153"/>
        <v>-20.128012350978558</v>
      </c>
      <c r="BN144">
        <f t="shared" si="137"/>
        <v>-175.5076835844508</v>
      </c>
      <c r="BQ144" s="56">
        <f t="shared" si="154"/>
        <v>32.897388469762703</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1.0011074976663898</v>
      </c>
      <c r="D145">
        <f t="shared" si="108"/>
        <v>4.7042034512416037E-2</v>
      </c>
      <c r="F145">
        <f t="shared" si="109"/>
        <v>6.4435778231754764E-3</v>
      </c>
      <c r="G145">
        <f t="shared" si="110"/>
        <v>3.1496891699518789E-2</v>
      </c>
      <c r="H145">
        <f t="shared" si="111"/>
        <v>-3.1100957583004814</v>
      </c>
      <c r="J145">
        <f t="shared" si="112"/>
        <v>15</v>
      </c>
      <c r="M145">
        <f t="shared" si="113"/>
        <v>4.7599120863844532E-2</v>
      </c>
      <c r="N145">
        <f t="shared" si="114"/>
        <v>-1.5707963250000001</v>
      </c>
      <c r="O145">
        <f t="shared" si="115"/>
        <v>13.845345093655942</v>
      </c>
      <c r="P145">
        <f t="shared" si="116"/>
        <v>1.4985069411758618</v>
      </c>
      <c r="Q145">
        <f t="shared" si="117"/>
        <v>9.7128140387126471</v>
      </c>
      <c r="R145">
        <f t="shared" si="118"/>
        <v>1.4676567876658495</v>
      </c>
      <c r="S145">
        <f t="shared" si="119"/>
        <v>0.97108437057879471</v>
      </c>
      <c r="T145">
        <f t="shared" si="120"/>
        <v>-0.24106458182431423</v>
      </c>
      <c r="U145">
        <f t="shared" si="121"/>
        <v>0.98171274499365924</v>
      </c>
      <c r="V145">
        <f t="shared" si="122"/>
        <v>-0.19153728465039216</v>
      </c>
      <c r="X145">
        <f t="shared" si="139"/>
        <v>-4.5762352996860418</v>
      </c>
      <c r="Y145">
        <f t="shared" si="123"/>
        <v>-120.33764898061847</v>
      </c>
      <c r="Z145">
        <f t="shared" si="140"/>
        <v>59.662351019381532</v>
      </c>
      <c r="AC145">
        <v>1</v>
      </c>
      <c r="AD145">
        <f t="shared" si="124"/>
        <v>13.809184652340001</v>
      </c>
      <c r="AE145">
        <f t="shared" si="125"/>
        <v>-2.2632823979378444E-4</v>
      </c>
      <c r="AF145">
        <f t="shared" si="126"/>
        <v>1.16715507655005E-3</v>
      </c>
      <c r="AG145">
        <f t="shared" si="141"/>
        <v>11242.594831173594</v>
      </c>
      <c r="AH145">
        <f t="shared" si="142"/>
        <v>-3036.8858175481901</v>
      </c>
      <c r="AJ145">
        <f t="shared" si="127"/>
        <v>18000</v>
      </c>
      <c r="AK145">
        <f t="shared" si="128"/>
        <v>4425.2159908635003</v>
      </c>
      <c r="AL145">
        <v>1</v>
      </c>
      <c r="AM145">
        <f t="shared" si="129"/>
        <v>9.6611985048757507</v>
      </c>
      <c r="AN145">
        <f t="shared" si="143"/>
        <v>643.98654737502648</v>
      </c>
      <c r="AO145">
        <f t="shared" si="144"/>
        <v>-1796.4658777962024</v>
      </c>
      <c r="AQ145">
        <f t="shared" si="130"/>
        <v>0.81155656549261479</v>
      </c>
      <c r="AR145">
        <f t="shared" si="131"/>
        <v>-90.082778769680246</v>
      </c>
      <c r="AT145">
        <f t="shared" si="104"/>
        <v>-264447.11160256085</v>
      </c>
      <c r="AU145">
        <f t="shared" si="105"/>
        <v>-1015228.7875976441</v>
      </c>
      <c r="AV145">
        <f t="shared" si="145"/>
        <v>-1.8256142317739066</v>
      </c>
      <c r="AW145">
        <f t="shared" si="146"/>
        <v>-148888.57828122086</v>
      </c>
      <c r="AX145">
        <f t="shared" si="147"/>
        <v>-70918.410960667054</v>
      </c>
      <c r="AY145">
        <f t="shared" si="155"/>
        <v>-2.6970689432622303</v>
      </c>
      <c r="BA145">
        <f t="shared" si="132"/>
        <v>6.3614587229515331</v>
      </c>
      <c r="BB145">
        <f t="shared" si="148"/>
        <v>16.071134271107827</v>
      </c>
      <c r="BC145">
        <f t="shared" si="149"/>
        <v>0.87145471148832376</v>
      </c>
      <c r="BD145">
        <f t="shared" si="133"/>
        <v>-130.06932293787412</v>
      </c>
      <c r="BF145">
        <f t="shared" si="134"/>
        <v>-4.2148847054713112</v>
      </c>
      <c r="BG145">
        <f t="shared" si="135"/>
        <v>-125.56937393329892</v>
      </c>
      <c r="BH145">
        <f t="shared" si="150"/>
        <v>54.43062606670108</v>
      </c>
      <c r="BI145">
        <f t="shared" si="151"/>
        <v>54.43062606670108</v>
      </c>
      <c r="BJ145">
        <f t="shared" si="136"/>
        <v>0</v>
      </c>
      <c r="BK145">
        <f t="shared" si="152"/>
        <v>0</v>
      </c>
      <c r="BM145">
        <f t="shared" si="153"/>
        <v>-20.28601897657914</v>
      </c>
      <c r="BN145">
        <f t="shared" si="137"/>
        <v>-175.5000509954248</v>
      </c>
      <c r="BQ145" s="56">
        <f t="shared" si="154"/>
        <v>32.973095071392962</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1.001127531178339</v>
      </c>
      <c r="D146">
        <f t="shared" si="108"/>
        <v>4.7465203210151352E-2</v>
      </c>
      <c r="F146">
        <f t="shared" si="109"/>
        <v>6.3283417882803797E-3</v>
      </c>
      <c r="G146">
        <f t="shared" si="110"/>
        <v>3.1212193994915257E-2</v>
      </c>
      <c r="H146">
        <f t="shared" si="111"/>
        <v>-3.1103804560050849</v>
      </c>
      <c r="J146">
        <f t="shared" si="112"/>
        <v>15</v>
      </c>
      <c r="M146">
        <f t="shared" si="113"/>
        <v>4.7174128713274498E-2</v>
      </c>
      <c r="N146">
        <f t="shared" si="114"/>
        <v>-1.5707963250000001</v>
      </c>
      <c r="O146">
        <f t="shared" si="115"/>
        <v>13.969430133520932</v>
      </c>
      <c r="P146">
        <f t="shared" si="116"/>
        <v>1.4991501657278816</v>
      </c>
      <c r="Q146">
        <f t="shared" si="117"/>
        <v>9.7993934266766001</v>
      </c>
      <c r="R146">
        <f t="shared" si="118"/>
        <v>1.4685712457830711</v>
      </c>
      <c r="S146">
        <f t="shared" si="119"/>
        <v>0.97058388923282213</v>
      </c>
      <c r="T146">
        <f t="shared" si="120"/>
        <v>-0.24315209558535733</v>
      </c>
      <c r="U146">
        <f t="shared" si="121"/>
        <v>0.98139094281415462</v>
      </c>
      <c r="V146">
        <f t="shared" si="122"/>
        <v>-0.19322040001120336</v>
      </c>
      <c r="X146">
        <f t="shared" si="139"/>
        <v>-4.6634502753930924</v>
      </c>
      <c r="Y146">
        <f t="shared" si="123"/>
        <v>-120.45650766928598</v>
      </c>
      <c r="Z146">
        <f t="shared" si="140"/>
        <v>59.543492330714017</v>
      </c>
      <c r="AC146">
        <v>1</v>
      </c>
      <c r="AD146">
        <f t="shared" si="124"/>
        <v>13.933591721280001</v>
      </c>
      <c r="AE146">
        <f t="shared" si="125"/>
        <v>-2.3042459540404447E-4</v>
      </c>
      <c r="AF146">
        <f t="shared" si="126"/>
        <v>1.1776699871496E-3</v>
      </c>
      <c r="AG146">
        <f t="shared" si="141"/>
        <v>11235.225468654895</v>
      </c>
      <c r="AH146">
        <f t="shared" si="142"/>
        <v>-3047.4346141523297</v>
      </c>
      <c r="AJ146">
        <f t="shared" si="127"/>
        <v>18000</v>
      </c>
      <c r="AK146">
        <f t="shared" si="128"/>
        <v>4465.0828015920006</v>
      </c>
      <c r="AL146">
        <v>1</v>
      </c>
      <c r="AM146">
        <f t="shared" si="129"/>
        <v>9.7482363292440013</v>
      </c>
      <c r="AN146">
        <f t="shared" si="143"/>
        <v>640.71532178191865</v>
      </c>
      <c r="AO146">
        <f t="shared" si="144"/>
        <v>-1780.7615749057588</v>
      </c>
      <c r="AQ146">
        <f t="shared" si="130"/>
        <v>0.79713033080908724</v>
      </c>
      <c r="AR146">
        <f t="shared" si="131"/>
        <v>-89.278597050617776</v>
      </c>
      <c r="AT146">
        <f t="shared" si="104"/>
        <v>-263114.74796046712</v>
      </c>
      <c r="AU146">
        <f t="shared" si="105"/>
        <v>-1005494.3699509769</v>
      </c>
      <c r="AV146">
        <f t="shared" si="145"/>
        <v>-1.826734553693278</v>
      </c>
      <c r="AW146">
        <f t="shared" si="146"/>
        <v>-146068.13356116632</v>
      </c>
      <c r="AX146">
        <f t="shared" si="147"/>
        <v>-70007.29932824189</v>
      </c>
      <c r="AY146">
        <f t="shared" si="155"/>
        <v>-2.6946593306758251</v>
      </c>
      <c r="BA146">
        <f t="shared" si="132"/>
        <v>6.4166057583581848</v>
      </c>
      <c r="BB146">
        <f t="shared" si="148"/>
        <v>16.146107133870167</v>
      </c>
      <c r="BC146">
        <f t="shared" si="149"/>
        <v>0.86792477698254711</v>
      </c>
      <c r="BD146">
        <f t="shared" si="133"/>
        <v>-130.27157328724383</v>
      </c>
      <c r="BF146">
        <f t="shared" si="134"/>
        <v>-4.2964810509249745</v>
      </c>
      <c r="BG146">
        <f t="shared" si="135"/>
        <v>-125.76369047916812</v>
      </c>
      <c r="BH146">
        <f t="shared" si="150"/>
        <v>54.236309520831881</v>
      </c>
      <c r="BI146">
        <f t="shared" si="151"/>
        <v>54.236309520831881</v>
      </c>
      <c r="BJ146">
        <f t="shared" si="136"/>
        <v>0</v>
      </c>
      <c r="BK146">
        <f t="shared" si="152"/>
        <v>0</v>
      </c>
      <c r="BM146">
        <f t="shared" si="153"/>
        <v>-20.442588184795142</v>
      </c>
      <c r="BN146">
        <f t="shared" si="137"/>
        <v>-175.49211719192428</v>
      </c>
      <c r="BQ146" s="56">
        <f t="shared" si="154"/>
        <v>33.048067934155306</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1.0011477439567502</v>
      </c>
      <c r="D147">
        <f t="shared" si="108"/>
        <v>4.7888354896440152E-2</v>
      </c>
      <c r="F147">
        <f t="shared" si="109"/>
        <v>6.2161755383113798E-3</v>
      </c>
      <c r="G147">
        <f t="shared" si="110"/>
        <v>3.0932626931999021E-2</v>
      </c>
      <c r="H147">
        <f t="shared" si="111"/>
        <v>-3.110660023068001</v>
      </c>
      <c r="J147">
        <f t="shared" si="112"/>
        <v>15</v>
      </c>
      <c r="M147">
        <f t="shared" si="113"/>
        <v>4.6756658547670291E-2</v>
      </c>
      <c r="N147">
        <f t="shared" si="114"/>
        <v>-1.5707963250000001</v>
      </c>
      <c r="O147">
        <f t="shared" si="115"/>
        <v>14.093520851292876</v>
      </c>
      <c r="P147">
        <f t="shared" si="116"/>
        <v>1.499782063602654</v>
      </c>
      <c r="Q147">
        <f t="shared" si="117"/>
        <v>9.885980865686177</v>
      </c>
      <c r="R147">
        <f t="shared" si="118"/>
        <v>1.4694696858788441</v>
      </c>
      <c r="S147">
        <f t="shared" si="119"/>
        <v>0.9700797027128506</v>
      </c>
      <c r="T147">
        <f t="shared" si="120"/>
        <v>-0.24523744963597705</v>
      </c>
      <c r="U147">
        <f t="shared" si="121"/>
        <v>0.98106657503181216</v>
      </c>
      <c r="V147">
        <f t="shared" si="122"/>
        <v>-0.19490240753306676</v>
      </c>
      <c r="X147">
        <f t="shared" si="139"/>
        <v>-4.7499733164430467</v>
      </c>
      <c r="Y147">
        <f t="shared" si="123"/>
        <v>-120.57645288756299</v>
      </c>
      <c r="Z147">
        <f t="shared" si="140"/>
        <v>59.423547112437006</v>
      </c>
      <c r="AC147">
        <v>1</v>
      </c>
      <c r="AD147">
        <f t="shared" si="124"/>
        <v>14.057998790220001</v>
      </c>
      <c r="AE147">
        <f t="shared" si="125"/>
        <v>-2.3455768962964317E-4</v>
      </c>
      <c r="AF147">
        <f t="shared" si="126"/>
        <v>1.1881848977491501E-3</v>
      </c>
      <c r="AG147">
        <f t="shared" si="141"/>
        <v>11227.799798111542</v>
      </c>
      <c r="AH147">
        <f t="shared" si="142"/>
        <v>-3058.0819425936998</v>
      </c>
      <c r="AJ147">
        <f t="shared" si="127"/>
        <v>18000</v>
      </c>
      <c r="AK147">
        <f t="shared" si="128"/>
        <v>4504.9496123205008</v>
      </c>
      <c r="AL147">
        <v>1</v>
      </c>
      <c r="AM147">
        <f t="shared" si="129"/>
        <v>9.8352741536122501</v>
      </c>
      <c r="AN147">
        <f t="shared" si="143"/>
        <v>637.52937316675798</v>
      </c>
      <c r="AO147">
        <f t="shared" si="144"/>
        <v>-1765.3265537551326</v>
      </c>
      <c r="AQ147">
        <f t="shared" si="130"/>
        <v>0.78308535630383713</v>
      </c>
      <c r="AR147">
        <f t="shared" si="131"/>
        <v>-88.488645262333591</v>
      </c>
      <c r="AT147">
        <f t="shared" si="104"/>
        <v>-261813.20259590956</v>
      </c>
      <c r="AU147">
        <f t="shared" si="105"/>
        <v>-995927.53259921528</v>
      </c>
      <c r="AV147">
        <f t="shared" si="145"/>
        <v>-1.8278636710039482</v>
      </c>
      <c r="AW147">
        <f t="shared" si="146"/>
        <v>-143321.3682306858</v>
      </c>
      <c r="AX147">
        <f t="shared" si="147"/>
        <v>-69120.788875019018</v>
      </c>
      <c r="AY147">
        <f t="shared" si="155"/>
        <v>-2.6922226333332775</v>
      </c>
      <c r="BA147">
        <f t="shared" si="132"/>
        <v>6.4716917070200655</v>
      </c>
      <c r="BB147">
        <f t="shared" si="148"/>
        <v>16.220356410869819</v>
      </c>
      <c r="BC147">
        <f t="shared" si="149"/>
        <v>0.86435896232932929</v>
      </c>
      <c r="BD147">
        <f t="shared" si="133"/>
        <v>-130.47587941763257</v>
      </c>
      <c r="BF147">
        <f t="shared" si="134"/>
        <v>-4.3773895475520748</v>
      </c>
      <c r="BG147">
        <f t="shared" si="135"/>
        <v>-125.95976981662523</v>
      </c>
      <c r="BH147">
        <f t="shared" si="150"/>
        <v>54.040230183374774</v>
      </c>
      <c r="BI147">
        <f t="shared" si="151"/>
        <v>54.040230183374774</v>
      </c>
      <c r="BJ147">
        <f t="shared" si="136"/>
        <v>0</v>
      </c>
      <c r="BK147">
        <f t="shared" si="152"/>
        <v>0</v>
      </c>
      <c r="BM147">
        <f t="shared" si="153"/>
        <v>-20.597745958421889</v>
      </c>
      <c r="BN147">
        <f t="shared" si="137"/>
        <v>-175.48389039899266</v>
      </c>
      <c r="BQ147" s="56">
        <f t="shared" si="154"/>
        <v>33.122317211154957</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1.001168135990766</v>
      </c>
      <c r="D148">
        <f t="shared" si="108"/>
        <v>4.8311489420780576E-2</v>
      </c>
      <c r="F148">
        <f t="shared" si="109"/>
        <v>6.1069707954213874E-3</v>
      </c>
      <c r="G148">
        <f t="shared" si="110"/>
        <v>3.0658052287086159E-2</v>
      </c>
      <c r="H148">
        <f t="shared" si="111"/>
        <v>-3.1109345977129141</v>
      </c>
      <c r="J148">
        <f t="shared" si="112"/>
        <v>15</v>
      </c>
      <c r="M148">
        <f t="shared" si="113"/>
        <v>4.6346512420059154E-2</v>
      </c>
      <c r="N148">
        <f t="shared" si="114"/>
        <v>-1.5707963250000001</v>
      </c>
      <c r="O148">
        <f t="shared" si="115"/>
        <v>14.217617098302231</v>
      </c>
      <c r="P148">
        <f t="shared" si="116"/>
        <v>1.500402930878217</v>
      </c>
      <c r="Q148">
        <f t="shared" si="117"/>
        <v>9.9725761460304412</v>
      </c>
      <c r="R148">
        <f t="shared" si="118"/>
        <v>1.4703525237533392</v>
      </c>
      <c r="S148">
        <f t="shared" si="119"/>
        <v>0.96957182993496427</v>
      </c>
      <c r="T148">
        <f t="shared" si="120"/>
        <v>-0.24732062921715187</v>
      </c>
      <c r="U148">
        <f t="shared" si="121"/>
        <v>0.98073964969306315</v>
      </c>
      <c r="V148">
        <f t="shared" si="122"/>
        <v>-0.19658329880154643</v>
      </c>
      <c r="X148">
        <f t="shared" si="139"/>
        <v>-4.8358184505426056</v>
      </c>
      <c r="Y148">
        <f t="shared" si="123"/>
        <v>-120.69745044834809</v>
      </c>
      <c r="Z148">
        <f t="shared" si="140"/>
        <v>59.302549551651907</v>
      </c>
      <c r="AC148">
        <v>1</v>
      </c>
      <c r="AD148">
        <f t="shared" si="124"/>
        <v>14.182405859160001</v>
      </c>
      <c r="AE148">
        <f t="shared" si="125"/>
        <v>-2.3872752247058052E-4</v>
      </c>
      <c r="AF148">
        <f t="shared" si="126"/>
        <v>1.1986998083486999E-3</v>
      </c>
      <c r="AG148">
        <f t="shared" si="141"/>
        <v>11220.318061903994</v>
      </c>
      <c r="AH148">
        <f t="shared" si="142"/>
        <v>-3068.8239929876991</v>
      </c>
      <c r="AJ148">
        <f t="shared" si="127"/>
        <v>18000</v>
      </c>
      <c r="AK148">
        <f t="shared" si="128"/>
        <v>4544.8164230490002</v>
      </c>
      <c r="AL148">
        <v>1</v>
      </c>
      <c r="AM148">
        <f t="shared" si="129"/>
        <v>9.9223119779805007</v>
      </c>
      <c r="AN148">
        <f t="shared" si="143"/>
        <v>634.42577296011154</v>
      </c>
      <c r="AO148">
        <f t="shared" si="144"/>
        <v>-1750.1540231326533</v>
      </c>
      <c r="AQ148">
        <f t="shared" si="130"/>
        <v>0.76940832499807643</v>
      </c>
      <c r="AR148">
        <f t="shared" si="131"/>
        <v>-87.712549049780719</v>
      </c>
      <c r="AT148">
        <f t="shared" si="104"/>
        <v>-260541.36888412229</v>
      </c>
      <c r="AU148">
        <f t="shared" si="105"/>
        <v>-986523.87708705314</v>
      </c>
      <c r="AV148">
        <f t="shared" si="145"/>
        <v>-1.8290013166686798</v>
      </c>
      <c r="AW148">
        <f t="shared" si="146"/>
        <v>-140645.75814688389</v>
      </c>
      <c r="AX148">
        <f t="shared" si="147"/>
        <v>-68257.952478534498</v>
      </c>
      <c r="AY148">
        <f t="shared" si="155"/>
        <v>-2.6897592838135322</v>
      </c>
      <c r="BA148">
        <f t="shared" si="132"/>
        <v>6.5267142405450587</v>
      </c>
      <c r="BB148">
        <f t="shared" si="148"/>
        <v>16.29389196750552</v>
      </c>
      <c r="BC148">
        <f t="shared" si="149"/>
        <v>0.86075796714485242</v>
      </c>
      <c r="BD148">
        <f t="shared" si="133"/>
        <v>-130.68220124398579</v>
      </c>
      <c r="BF148">
        <f t="shared" si="134"/>
        <v>-4.4576256099939808</v>
      </c>
      <c r="BG148">
        <f t="shared" si="135"/>
        <v>-126.15757978887255</v>
      </c>
      <c r="BH148">
        <f t="shared" si="150"/>
        <v>53.842420211127447</v>
      </c>
      <c r="BI148">
        <f t="shared" si="151"/>
        <v>53.842420211127447</v>
      </c>
      <c r="BJ148">
        <f t="shared" si="136"/>
        <v>0</v>
      </c>
      <c r="BK148">
        <f t="shared" si="152"/>
        <v>0</v>
      </c>
      <c r="BM148">
        <f t="shared" si="153"/>
        <v>-20.751517577499499</v>
      </c>
      <c r="BN148">
        <f t="shared" si="137"/>
        <v>-175.47537854488678</v>
      </c>
      <c r="BQ148" s="56">
        <f t="shared" si="154"/>
        <v>33.195852767790655</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1.0011887072694332</v>
      </c>
      <c r="D149">
        <f t="shared" si="108"/>
        <v>4.8734606632707518E-2</v>
      </c>
      <c r="F149">
        <f t="shared" si="109"/>
        <v>6.0006240226448794E-3</v>
      </c>
      <c r="G149">
        <f t="shared" si="110"/>
        <v>3.0388336783417652E-2</v>
      </c>
      <c r="H149">
        <f t="shared" si="111"/>
        <v>-3.1112043132165828</v>
      </c>
      <c r="J149">
        <f t="shared" si="112"/>
        <v>15</v>
      </c>
      <c r="M149">
        <f t="shared" si="113"/>
        <v>4.5943499268580379E-2</v>
      </c>
      <c r="N149">
        <f t="shared" si="114"/>
        <v>-1.5707963250000001</v>
      </c>
      <c r="O149">
        <f t="shared" si="115"/>
        <v>14.341718731018586</v>
      </c>
      <c r="P149">
        <f t="shared" si="116"/>
        <v>1.5010130534192354</v>
      </c>
      <c r="Q149">
        <f t="shared" si="117"/>
        <v>10.059179065201045</v>
      </c>
      <c r="R149">
        <f t="shared" si="118"/>
        <v>1.4712201609869031</v>
      </c>
      <c r="S149">
        <f t="shared" si="119"/>
        <v>0.96906028989917259</v>
      </c>
      <c r="T149">
        <f t="shared" si="120"/>
        <v>-0.24940161967611404</v>
      </c>
      <c r="U149">
        <f t="shared" si="121"/>
        <v>0.9804101748931997</v>
      </c>
      <c r="V149">
        <f t="shared" si="122"/>
        <v>-0.1982630654386017</v>
      </c>
      <c r="X149">
        <f t="shared" si="139"/>
        <v>-4.9209992988759543</v>
      </c>
      <c r="Y149">
        <f t="shared" si="123"/>
        <v>-120.81946728919209</v>
      </c>
      <c r="Z149">
        <f t="shared" si="140"/>
        <v>59.18053271080791</v>
      </c>
      <c r="AC149">
        <v>1</v>
      </c>
      <c r="AD149">
        <f t="shared" si="124"/>
        <v>14.306812928100001</v>
      </c>
      <c r="AE149">
        <f t="shared" si="125"/>
        <v>-2.4293409392685654E-4</v>
      </c>
      <c r="AF149">
        <f t="shared" si="126"/>
        <v>1.20921471894825E-3</v>
      </c>
      <c r="AG149">
        <f t="shared" si="141"/>
        <v>11212.780503723625</v>
      </c>
      <c r="AH149">
        <f t="shared" si="142"/>
        <v>-3079.657081342717</v>
      </c>
      <c r="AJ149">
        <f t="shared" si="127"/>
        <v>18000</v>
      </c>
      <c r="AK149">
        <f t="shared" si="128"/>
        <v>4584.6832337775004</v>
      </c>
      <c r="AL149">
        <v>1</v>
      </c>
      <c r="AM149">
        <f t="shared" si="129"/>
        <v>10.009349802348749</v>
      </c>
      <c r="AN149">
        <f t="shared" si="143"/>
        <v>631.40171681546371</v>
      </c>
      <c r="AO149">
        <f t="shared" si="144"/>
        <v>-1735.2374156320222</v>
      </c>
      <c r="AQ149">
        <f t="shared" si="130"/>
        <v>0.75608649629517621</v>
      </c>
      <c r="AR149">
        <f t="shared" si="131"/>
        <v>-86.949947073945253</v>
      </c>
      <c r="AT149">
        <f t="shared" si="104"/>
        <v>-259298.1883038627</v>
      </c>
      <c r="AU149">
        <f t="shared" si="105"/>
        <v>-977279.15848295751</v>
      </c>
      <c r="AV149">
        <f t="shared" si="145"/>
        <v>-1.8301472325973809</v>
      </c>
      <c r="AW149">
        <f t="shared" si="146"/>
        <v>-138038.88599663586</v>
      </c>
      <c r="AX149">
        <f t="shared" si="147"/>
        <v>-67417.906964600261</v>
      </c>
      <c r="AY149">
        <f t="shared" si="155"/>
        <v>-2.6872697011370472</v>
      </c>
      <c r="BA149">
        <f t="shared" si="132"/>
        <v>6.5816710036783848</v>
      </c>
      <c r="BB149">
        <f t="shared" si="148"/>
        <v>16.366723390652751</v>
      </c>
      <c r="BC149">
        <f t="shared" si="149"/>
        <v>0.85712246853966634</v>
      </c>
      <c r="BD149">
        <f t="shared" si="133"/>
        <v>-130.89049997072664</v>
      </c>
      <c r="BF149">
        <f t="shared" si="134"/>
        <v>-4.5372042539064132</v>
      </c>
      <c r="BG149">
        <f t="shared" si="135"/>
        <v>-126.35708924515009</v>
      </c>
      <c r="BH149">
        <f t="shared" si="150"/>
        <v>53.642910754849908</v>
      </c>
      <c r="BI149">
        <f t="shared" si="151"/>
        <v>53.642910754849908</v>
      </c>
      <c r="BJ149">
        <f t="shared" si="136"/>
        <v>0</v>
      </c>
      <c r="BK149">
        <f t="shared" si="152"/>
        <v>0</v>
      </c>
      <c r="BM149">
        <f t="shared" si="153"/>
        <v>-20.903927644559168</v>
      </c>
      <c r="BN149">
        <f t="shared" si="137"/>
        <v>-175.46658927442343</v>
      </c>
      <c r="BQ149" s="56">
        <f t="shared" si="154"/>
        <v>33.26868419093789</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1.0012094577817034</v>
      </c>
      <c r="D150">
        <f t="shared" si="108"/>
        <v>4.9157706381793016E-2</v>
      </c>
      <c r="F150">
        <f t="shared" si="109"/>
        <v>5.8970361765314158E-3</v>
      </c>
      <c r="G150">
        <f t="shared" si="110"/>
        <v>3.0123351870734758E-2</v>
      </c>
      <c r="H150">
        <f t="shared" si="111"/>
        <v>-3.1114692981292653</v>
      </c>
      <c r="J150">
        <f t="shared" si="112"/>
        <v>15</v>
      </c>
      <c r="M150">
        <f t="shared" si="113"/>
        <v>4.5547434619713306E-2</v>
      </c>
      <c r="N150">
        <f t="shared" si="114"/>
        <v>-1.5707963250000001</v>
      </c>
      <c r="O150">
        <f t="shared" si="115"/>
        <v>14.465825610830764</v>
      </c>
      <c r="P150">
        <f t="shared" si="116"/>
        <v>1.5016127073129228</v>
      </c>
      <c r="Q150">
        <f t="shared" si="117"/>
        <v>10.14578942758641</v>
      </c>
      <c r="R150">
        <f t="shared" si="118"/>
        <v>1.4720729855407588</v>
      </c>
      <c r="S150">
        <f t="shared" si="119"/>
        <v>0.96854510168761609</v>
      </c>
      <c r="T150">
        <f t="shared" si="120"/>
        <v>-0.25148040646671449</v>
      </c>
      <c r="U150">
        <f t="shared" si="121"/>
        <v>0.98007815877584903</v>
      </c>
      <c r="V150">
        <f t="shared" si="122"/>
        <v>-0.19994169910278511</v>
      </c>
      <c r="X150">
        <f t="shared" si="139"/>
        <v>-5.0055290915986284</v>
      </c>
      <c r="Y150">
        <f t="shared" si="123"/>
        <v>-120.94247142556571</v>
      </c>
      <c r="Z150">
        <f t="shared" si="140"/>
        <v>59.057528574434286</v>
      </c>
      <c r="AC150">
        <v>1</v>
      </c>
      <c r="AD150">
        <f t="shared" si="124"/>
        <v>14.431219997040001</v>
      </c>
      <c r="AE150">
        <f t="shared" si="125"/>
        <v>-2.4717740399847124E-4</v>
      </c>
      <c r="AF150">
        <f t="shared" si="126"/>
        <v>1.2197296295477999E-3</v>
      </c>
      <c r="AG150">
        <f t="shared" si="141"/>
        <v>11205.18736857403</v>
      </c>
      <c r="AH150">
        <f t="shared" si="142"/>
        <v>-3090.5776442260812</v>
      </c>
      <c r="AJ150">
        <f t="shared" si="127"/>
        <v>18000</v>
      </c>
      <c r="AK150">
        <f t="shared" si="128"/>
        <v>4624.5500445060006</v>
      </c>
      <c r="AL150">
        <v>1</v>
      </c>
      <c r="AM150">
        <f t="shared" si="129"/>
        <v>10.096387626717</v>
      </c>
      <c r="AN150">
        <f t="shared" si="143"/>
        <v>628.4545183606067</v>
      </c>
      <c r="AO150">
        <f t="shared" si="144"/>
        <v>-1720.5703786244212</v>
      </c>
      <c r="AQ150">
        <f t="shared" si="130"/>
        <v>0.74310767630229624</v>
      </c>
      <c r="AR150">
        <f t="shared" si="131"/>
        <v>-86.200490451066358</v>
      </c>
      <c r="AT150">
        <f t="shared" ref="AT150:AT213" si="156">-AR150*AH150+AG150*AQ150</f>
        <v>-258082.64796139658</v>
      </c>
      <c r="AU150">
        <f t="shared" ref="AU150:AU213" si="157">AQ150*AH150+AG150*AR150</f>
        <v>-968189.27873880777</v>
      </c>
      <c r="AV150">
        <f t="shared" si="145"/>
        <v>-1.8313011692675192</v>
      </c>
      <c r="AW150">
        <f t="shared" si="146"/>
        <v>-135498.43593631801</v>
      </c>
      <c r="AX150">
        <f t="shared" si="147"/>
        <v>-66599.810629371364</v>
      </c>
      <c r="AY150">
        <f t="shared" si="155"/>
        <v>-2.684754291444146</v>
      </c>
      <c r="BA150">
        <f t="shared" si="132"/>
        <v>6.6365596140854244</v>
      </c>
      <c r="BB150">
        <f t="shared" si="148"/>
        <v>16.438859997505169</v>
      </c>
      <c r="BC150">
        <f t="shared" si="149"/>
        <v>0.85345312217662683</v>
      </c>
      <c r="BD150">
        <f t="shared" si="133"/>
        <v>-131.10073803114074</v>
      </c>
      <c r="BF150">
        <f t="shared" si="134"/>
        <v>-4.6161401112353238</v>
      </c>
      <c r="BG150">
        <f t="shared" si="135"/>
        <v>-126.55826799274952</v>
      </c>
      <c r="BH150">
        <f t="shared" si="150"/>
        <v>53.441732007250479</v>
      </c>
      <c r="BI150">
        <f t="shared" si="151"/>
        <v>53.441732007250479</v>
      </c>
      <c r="BJ150">
        <f t="shared" si="136"/>
        <v>0</v>
      </c>
      <c r="BK150">
        <f t="shared" si="152"/>
        <v>0</v>
      </c>
      <c r="BM150">
        <f t="shared" si="153"/>
        <v>-21.055000108740494</v>
      </c>
      <c r="BN150">
        <f t="shared" si="137"/>
        <v>-175.45752996160877</v>
      </c>
      <c r="BQ150" s="56">
        <f t="shared" si="154"/>
        <v>33.340820797790307</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1.0012303875164326</v>
      </c>
      <c r="D151">
        <f t="shared" si="108"/>
        <v>4.9580788517646517E-2</v>
      </c>
      <c r="F151">
        <f t="shared" si="109"/>
        <v>5.7961124747330063E-3</v>
      </c>
      <c r="G151">
        <f t="shared" si="110"/>
        <v>2.9862973516589227E-2</v>
      </c>
      <c r="H151">
        <f t="shared" si="111"/>
        <v>-3.111729676483411</v>
      </c>
      <c r="J151">
        <f t="shared" si="112"/>
        <v>15</v>
      </c>
      <c r="M151">
        <f t="shared" si="113"/>
        <v>4.5158140306724305E-2</v>
      </c>
      <c r="N151">
        <f t="shared" si="114"/>
        <v>-1.5707963250000001</v>
      </c>
      <c r="O151">
        <f t="shared" si="115"/>
        <v>14.58993760383812</v>
      </c>
      <c r="P151">
        <f t="shared" si="116"/>
        <v>1.5022021592828594</v>
      </c>
      <c r="Q151">
        <f t="shared" si="117"/>
        <v>10.23240704418129</v>
      </c>
      <c r="R151">
        <f t="shared" si="118"/>
        <v>1.4729113723276099</v>
      </c>
      <c r="S151">
        <f t="shared" si="119"/>
        <v>0.96802628446277372</v>
      </c>
      <c r="T151">
        <f t="shared" si="120"/>
        <v>-0.25355697514977693</v>
      </c>
      <c r="U151">
        <f t="shared" si="121"/>
        <v>0.97974360953244555</v>
      </c>
      <c r="V151">
        <f t="shared" si="122"/>
        <v>-0.20161919148943744</v>
      </c>
      <c r="X151">
        <f t="shared" si="139"/>
        <v>-5.0894206825942767</v>
      </c>
      <c r="Y151">
        <f t="shared" si="123"/>
        <v>-121.06643190644456</v>
      </c>
      <c r="Z151">
        <f t="shared" si="140"/>
        <v>58.933568093555436</v>
      </c>
      <c r="AC151">
        <v>1</v>
      </c>
      <c r="AD151">
        <f t="shared" si="124"/>
        <v>14.555627065980003</v>
      </c>
      <c r="AE151">
        <f t="shared" si="125"/>
        <v>-2.5145745268542443E-4</v>
      </c>
      <c r="AF151">
        <f t="shared" si="126"/>
        <v>1.2302445401473499E-3</v>
      </c>
      <c r="AG151">
        <f t="shared" si="141"/>
        <v>11197.538902752245</v>
      </c>
      <c r="AH151">
        <f t="shared" si="142"/>
        <v>-3101.5822337037189</v>
      </c>
      <c r="AJ151">
        <f t="shared" si="127"/>
        <v>18000</v>
      </c>
      <c r="AK151">
        <f t="shared" si="128"/>
        <v>4664.4168552345</v>
      </c>
      <c r="AL151">
        <v>1</v>
      </c>
      <c r="AM151">
        <f t="shared" si="129"/>
        <v>10.183425451085251</v>
      </c>
      <c r="AN151">
        <f t="shared" si="143"/>
        <v>625.58160331144722</v>
      </c>
      <c r="AO151">
        <f t="shared" si="144"/>
        <v>-1706.1467656580091</v>
      </c>
      <c r="AQ151">
        <f t="shared" si="130"/>
        <v>0.73046018991964934</v>
      </c>
      <c r="AR151">
        <f t="shared" si="131"/>
        <v>-85.463842220598977</v>
      </c>
      <c r="AT151">
        <f t="shared" si="156"/>
        <v>-256893.77826193051</v>
      </c>
      <c r="AU151">
        <f t="shared" si="157"/>
        <v>-959250.28039131954</v>
      </c>
      <c r="AV151">
        <f t="shared" si="145"/>
        <v>-1.8324628853637597</v>
      </c>
      <c r="AW151">
        <f t="shared" si="146"/>
        <v>-133022.18854151634</v>
      </c>
      <c r="AX151">
        <f t="shared" si="147"/>
        <v>-65802.860922044187</v>
      </c>
      <c r="AY151">
        <f t="shared" si="155"/>
        <v>-2.6822134486402049</v>
      </c>
      <c r="BA151">
        <f t="shared" si="132"/>
        <v>6.6913776621677883</v>
      </c>
      <c r="BB151">
        <f t="shared" si="148"/>
        <v>16.510310844089435</v>
      </c>
      <c r="BC151">
        <f t="shared" si="149"/>
        <v>0.84975056327644527</v>
      </c>
      <c r="BD151">
        <f t="shared" si="133"/>
        <v>-131.31287902976214</v>
      </c>
      <c r="BF151">
        <f t="shared" si="134"/>
        <v>-4.6944474447506703</v>
      </c>
      <c r="BG151">
        <f t="shared" si="135"/>
        <v>-126.76108675135761</v>
      </c>
      <c r="BH151">
        <f t="shared" si="150"/>
        <v>53.23891324864239</v>
      </c>
      <c r="BI151">
        <f t="shared" si="151"/>
        <v>53.23891324864239</v>
      </c>
      <c r="BJ151">
        <f t="shared" si="136"/>
        <v>0</v>
      </c>
      <c r="BK151">
        <f t="shared" si="152"/>
        <v>0</v>
      </c>
      <c r="BM151">
        <f t="shared" si="153"/>
        <v>-21.204758288840107</v>
      </c>
      <c r="BN151">
        <f t="shared" si="137"/>
        <v>-175.44820772159548</v>
      </c>
      <c r="BQ151" s="56">
        <f t="shared" si="154"/>
        <v>33.41227164437457</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1.0012514964623815</v>
      </c>
      <c r="D152">
        <f t="shared" si="108"/>
        <v>5.0003852889915212E-2</v>
      </c>
      <c r="F152">
        <f t="shared" si="109"/>
        <v>5.6977621775193086E-3</v>
      </c>
      <c r="G152">
        <f t="shared" si="110"/>
        <v>2.9607082008663053E-2</v>
      </c>
      <c r="H152">
        <f t="shared" si="111"/>
        <v>-3.1119855679913373</v>
      </c>
      <c r="J152">
        <f t="shared" si="112"/>
        <v>15</v>
      </c>
      <c r="M152">
        <f t="shared" si="113"/>
        <v>4.4775444202430029E-2</v>
      </c>
      <c r="N152">
        <f t="shared" si="114"/>
        <v>-1.5707963250000001</v>
      </c>
      <c r="O152">
        <f t="shared" si="115"/>
        <v>14.714054580652352</v>
      </c>
      <c r="P152">
        <f t="shared" si="116"/>
        <v>1.5027816670820051</v>
      </c>
      <c r="Q152">
        <f t="shared" si="117"/>
        <v>10.319031732310888</v>
      </c>
      <c r="R152">
        <f t="shared" si="118"/>
        <v>1.4737356837538895</v>
      </c>
      <c r="S152">
        <f t="shared" si="119"/>
        <v>0.96750385746567125</v>
      </c>
      <c r="T152">
        <f t="shared" si="120"/>
        <v>-0.25563131139343936</v>
      </c>
      <c r="U152">
        <f t="shared" si="121"/>
        <v>0.97940653540170164</v>
      </c>
      <c r="V152">
        <f t="shared" si="122"/>
        <v>-0.20329553433088007</v>
      </c>
      <c r="X152">
        <f t="shared" si="139"/>
        <v>-5.1726865635362786</v>
      </c>
      <c r="Y152">
        <f t="shared" si="123"/>
        <v>-121.1913187720796</v>
      </c>
      <c r="Z152">
        <f t="shared" si="140"/>
        <v>58.808681227920403</v>
      </c>
      <c r="AC152">
        <v>1</v>
      </c>
      <c r="AD152">
        <f t="shared" si="124"/>
        <v>14.68003413492</v>
      </c>
      <c r="AE152">
        <f t="shared" si="125"/>
        <v>-2.5577423998771645E-4</v>
      </c>
      <c r="AF152">
        <f t="shared" si="126"/>
        <v>1.2407594507469E-3</v>
      </c>
      <c r="AG152">
        <f t="shared" si="141"/>
        <v>11189.835353829963</v>
      </c>
      <c r="AH152">
        <f t="shared" si="142"/>
        <v>-3112.6675125373313</v>
      </c>
      <c r="AJ152">
        <f t="shared" si="127"/>
        <v>18000</v>
      </c>
      <c r="AK152">
        <f t="shared" si="128"/>
        <v>4704.2836659630002</v>
      </c>
      <c r="AL152">
        <v>1</v>
      </c>
      <c r="AM152">
        <f t="shared" si="129"/>
        <v>10.270463275453501</v>
      </c>
      <c r="AN152">
        <f t="shared" si="143"/>
        <v>622.78050392447528</v>
      </c>
      <c r="AO152">
        <f t="shared" si="144"/>
        <v>-1691.9606282617488</v>
      </c>
      <c r="AQ152">
        <f t="shared" si="130"/>
        <v>0.71813285457809695</v>
      </c>
      <c r="AR152">
        <f t="shared" si="131"/>
        <v>-84.739676840215438</v>
      </c>
      <c r="AT152">
        <f t="shared" si="156"/>
        <v>-255730.65071854583</v>
      </c>
      <c r="AU152">
        <f t="shared" si="157"/>
        <v>-950458.34058489976</v>
      </c>
      <c r="AV152">
        <f t="shared" si="145"/>
        <v>-1.8336321474356974</v>
      </c>
      <c r="AW152">
        <f t="shared" si="146"/>
        <v>-130608.01604647234</v>
      </c>
      <c r="AX152">
        <f t="shared" si="147"/>
        <v>-65026.292276476728</v>
      </c>
      <c r="AY152">
        <f t="shared" si="155"/>
        <v>-2.6796475550095624</v>
      </c>
      <c r="BA152">
        <f t="shared" si="132"/>
        <v>6.7461227109122301</v>
      </c>
      <c r="BB152">
        <f t="shared" si="148"/>
        <v>16.581084733468501</v>
      </c>
      <c r="BC152">
        <f t="shared" si="149"/>
        <v>0.84601540757386506</v>
      </c>
      <c r="BD152">
        <f t="shared" si="133"/>
        <v>-131.52688768758873</v>
      </c>
      <c r="BF152">
        <f t="shared" si="134"/>
        <v>-4.7721401618797019</v>
      </c>
      <c r="BG152">
        <f t="shared" si="135"/>
        <v>-126.96551710959733</v>
      </c>
      <c r="BH152">
        <f t="shared" si="150"/>
        <v>53.034482890402671</v>
      </c>
      <c r="BI152">
        <f t="shared" si="151"/>
        <v>53.034482890402671</v>
      </c>
      <c r="BJ152">
        <f t="shared" si="136"/>
        <v>0</v>
      </c>
      <c r="BK152">
        <f t="shared" si="152"/>
        <v>0</v>
      </c>
      <c r="BM152">
        <f t="shared" si="153"/>
        <v>-21.353224895348202</v>
      </c>
      <c r="BN152">
        <f t="shared" si="137"/>
        <v>-175.43862942200857</v>
      </c>
      <c r="BQ152" s="56">
        <f t="shared" si="154"/>
        <v>33.483045533753639</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1.0012727846082159</v>
      </c>
      <c r="D153">
        <f t="shared" si="108"/>
        <v>5.042689934828435E-2</v>
      </c>
      <c r="F153">
        <f t="shared" si="109"/>
        <v>5.6018983822733346E-3</v>
      </c>
      <c r="G153">
        <f t="shared" si="110"/>
        <v>2.9355561767423159E-2</v>
      </c>
      <c r="H153">
        <f t="shared" si="111"/>
        <v>-3.1122370882325772</v>
      </c>
      <c r="J153">
        <f t="shared" si="112"/>
        <v>15</v>
      </c>
      <c r="M153">
        <f t="shared" si="113"/>
        <v>4.4399179965434819E-2</v>
      </c>
      <c r="N153">
        <f t="shared" si="114"/>
        <v>-1.5707963250000001</v>
      </c>
      <c r="O153">
        <f t="shared" si="115"/>
        <v>14.838176416209231</v>
      </c>
      <c r="P153">
        <f t="shared" si="116"/>
        <v>1.5033514798661107</v>
      </c>
      <c r="Q153">
        <f t="shared" si="117"/>
        <v>10.405663315368646</v>
      </c>
      <c r="R153">
        <f t="shared" si="118"/>
        <v>1.4745462702352778</v>
      </c>
      <c r="S153">
        <f t="shared" si="119"/>
        <v>0.96697784001408993</v>
      </c>
      <c r="T153">
        <f t="shared" si="120"/>
        <v>-0.25770340097348482</v>
      </c>
      <c r="U153">
        <f t="shared" si="121"/>
        <v>0.97906694466907696</v>
      </c>
      <c r="V153">
        <f t="shared" si="122"/>
        <v>-0.20497071939660452</v>
      </c>
      <c r="X153">
        <f t="shared" si="139"/>
        <v>-5.2553388772932772</v>
      </c>
      <c r="Y153">
        <f t="shared" si="123"/>
        <v>-121.31710301382927</v>
      </c>
      <c r="Z153">
        <f t="shared" si="140"/>
        <v>58.682896986170732</v>
      </c>
      <c r="AC153">
        <v>1</v>
      </c>
      <c r="AD153">
        <f t="shared" si="124"/>
        <v>14.80444120386</v>
      </c>
      <c r="AE153">
        <f t="shared" si="125"/>
        <v>-2.6012776590534704E-4</v>
      </c>
      <c r="AF153">
        <f t="shared" si="126"/>
        <v>1.2512743613464501E-3</v>
      </c>
      <c r="AG153">
        <f t="shared" si="141"/>
        <v>11182.076970634713</v>
      </c>
      <c r="AH153">
        <f t="shared" si="142"/>
        <v>-3123.8302496238771</v>
      </c>
      <c r="AJ153">
        <f t="shared" si="127"/>
        <v>18000</v>
      </c>
      <c r="AK153">
        <f t="shared" si="128"/>
        <v>4744.1504766915004</v>
      </c>
      <c r="AL153">
        <v>1</v>
      </c>
      <c r="AM153">
        <f t="shared" si="129"/>
        <v>10.357501099821752</v>
      </c>
      <c r="AN153">
        <f t="shared" si="143"/>
        <v>620.04885376589004</v>
      </c>
      <c r="AO153">
        <f t="shared" si="144"/>
        <v>-1678.006208131922</v>
      </c>
      <c r="AQ153">
        <f t="shared" si="130"/>
        <v>0.70611495551475778</v>
      </c>
      <c r="AR153">
        <f t="shared" si="131"/>
        <v>-84.02767970625618</v>
      </c>
      <c r="AT153">
        <f t="shared" si="156"/>
        <v>-254592.37588942709</v>
      </c>
      <c r="AU153">
        <f t="shared" si="157"/>
        <v>-941809.76539694588</v>
      </c>
      <c r="AV153">
        <f t="shared" si="145"/>
        <v>-1.8348087295726399</v>
      </c>
      <c r="AW153">
        <f t="shared" si="146"/>
        <v>-128253.87785449892</v>
      </c>
      <c r="AX153">
        <f t="shared" si="147"/>
        <v>-64269.374080967922</v>
      </c>
      <c r="AY153">
        <f t="shared" si="155"/>
        <v>-2.6770569817999244</v>
      </c>
      <c r="BA153">
        <f t="shared" si="132"/>
        <v>6.8007922957716493</v>
      </c>
      <c r="BB153">
        <f t="shared" si="148"/>
        <v>16.651190223646999</v>
      </c>
      <c r="BC153">
        <f t="shared" si="149"/>
        <v>0.8422482522272845</v>
      </c>
      <c r="BD153">
        <f t="shared" si="133"/>
        <v>-131.74272978996459</v>
      </c>
      <c r="BF153">
        <f t="shared" si="134"/>
        <v>-4.8492318278790556</v>
      </c>
      <c r="BG153">
        <f t="shared" si="135"/>
        <v>-127.1715314836446</v>
      </c>
      <c r="BH153">
        <f t="shared" si="150"/>
        <v>52.8284685163554</v>
      </c>
      <c r="BI153">
        <f t="shared" si="151"/>
        <v>52.8284685163554</v>
      </c>
      <c r="BJ153">
        <f t="shared" si="136"/>
        <v>0</v>
      </c>
      <c r="BK153">
        <f t="shared" si="152"/>
        <v>0</v>
      </c>
      <c r="BM153">
        <f t="shared" si="153"/>
        <v>-21.500422051526051</v>
      </c>
      <c r="BN153">
        <f t="shared" si="137"/>
        <v>-175.42880169368001</v>
      </c>
      <c r="BQ153" s="56">
        <f t="shared" si="154"/>
        <v>33.553151023932138</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1.0012942519425059</v>
      </c>
      <c r="D154">
        <f t="shared" si="108"/>
        <v>5.0849927742477562E-2</v>
      </c>
      <c r="F154">
        <f t="shared" si="109"/>
        <v>5.5084378300923236E-3</v>
      </c>
      <c r="G154">
        <f t="shared" si="110"/>
        <v>2.9108301168483633E-2</v>
      </c>
      <c r="H154">
        <f t="shared" si="111"/>
        <v>-3.1124843488315164</v>
      </c>
      <c r="J154">
        <f t="shared" si="112"/>
        <v>15</v>
      </c>
      <c r="M154">
        <f t="shared" si="113"/>
        <v>4.4029186799056201E-2</v>
      </c>
      <c r="N154">
        <f t="shared" si="114"/>
        <v>-1.5707963250000001</v>
      </c>
      <c r="O154">
        <f t="shared" si="115"/>
        <v>14.962302989589659</v>
      </c>
      <c r="P154">
        <f t="shared" si="116"/>
        <v>1.5039118385486605</v>
      </c>
      <c r="Q154">
        <f t="shared" si="117"/>
        <v>10.492301622566902</v>
      </c>
      <c r="R154">
        <f t="shared" si="118"/>
        <v>1.4753434706870105</v>
      </c>
      <c r="S154">
        <f t="shared" si="119"/>
        <v>0.96644825150077951</v>
      </c>
      <c r="T154">
        <f t="shared" si="120"/>
        <v>-0.25977322977365946</v>
      </c>
      <c r="U154">
        <f t="shared" si="121"/>
        <v>0.97872484566624585</v>
      </c>
      <c r="V154">
        <f t="shared" si="122"/>
        <v>-0.20664473849345893</v>
      </c>
      <c r="X154">
        <f t="shared" si="139"/>
        <v>-5.3373894307152305</v>
      </c>
      <c r="Y154">
        <f t="shared" si="123"/>
        <v>-121.44375653593649</v>
      </c>
      <c r="Z154">
        <f t="shared" si="140"/>
        <v>58.556243464063513</v>
      </c>
      <c r="AC154">
        <v>1</v>
      </c>
      <c r="AD154">
        <f t="shared" si="124"/>
        <v>14.9288482728</v>
      </c>
      <c r="AE154">
        <f t="shared" si="125"/>
        <v>-2.645180304383163E-4</v>
      </c>
      <c r="AF154">
        <f t="shared" si="126"/>
        <v>1.2617892719459999E-3</v>
      </c>
      <c r="AG154">
        <f t="shared" si="141"/>
        <v>11174.264003230983</v>
      </c>
      <c r="AH154">
        <f t="shared" si="142"/>
        <v>-3135.067315663252</v>
      </c>
      <c r="AJ154">
        <f t="shared" si="127"/>
        <v>18000</v>
      </c>
      <c r="AK154">
        <f t="shared" si="128"/>
        <v>4784.0172874199998</v>
      </c>
      <c r="AL154">
        <v>1</v>
      </c>
      <c r="AM154">
        <f t="shared" si="129"/>
        <v>10.444538924190001</v>
      </c>
      <c r="AN154">
        <f t="shared" si="143"/>
        <v>617.38438277695752</v>
      </c>
      <c r="AO154">
        <f t="shared" si="144"/>
        <v>-1664.277929680951</v>
      </c>
      <c r="AQ154">
        <f t="shared" si="130"/>
        <v>0.69439622248454969</v>
      </c>
      <c r="AR154">
        <f t="shared" si="131"/>
        <v>-83.327546698145966</v>
      </c>
      <c r="AT154">
        <f t="shared" si="156"/>
        <v>-253478.10143487208</v>
      </c>
      <c r="AU154">
        <f t="shared" si="157"/>
        <v>-933300.9844478725</v>
      </c>
      <c r="AV154">
        <f t="shared" si="145"/>
        <v>-1.8359924130944556</v>
      </c>
      <c r="AW154">
        <f t="shared" si="146"/>
        <v>-125957.81630194517</v>
      </c>
      <c r="AX154">
        <f t="shared" si="147"/>
        <v>-63531.408776292956</v>
      </c>
      <c r="AY154">
        <f t="shared" si="155"/>
        <v>-2.6744420897789114</v>
      </c>
      <c r="BA154">
        <f t="shared" si="132"/>
        <v>6.8553839245778452</v>
      </c>
      <c r="BB154">
        <f t="shared" si="148"/>
        <v>16.720635635192295</v>
      </c>
      <c r="BC154">
        <f t="shared" si="149"/>
        <v>0.8384496766844558</v>
      </c>
      <c r="BD154">
        <f t="shared" si="133"/>
        <v>-131.96037213697898</v>
      </c>
      <c r="BF154">
        <f t="shared" si="134"/>
        <v>-4.9257356783820896</v>
      </c>
      <c r="BG154">
        <f t="shared" si="135"/>
        <v>-127.37910307780511</v>
      </c>
      <c r="BH154">
        <f t="shared" si="150"/>
        <v>52.620896922194888</v>
      </c>
      <c r="BI154">
        <f t="shared" si="151"/>
        <v>52.620896922194888</v>
      </c>
      <c r="BJ154">
        <f t="shared" si="136"/>
        <v>0</v>
      </c>
      <c r="BK154">
        <f t="shared" si="152"/>
        <v>0</v>
      </c>
      <c r="BM154">
        <f t="shared" si="153"/>
        <v>-21.646371313574381</v>
      </c>
      <c r="BN154">
        <f t="shared" si="137"/>
        <v>-175.41873094082612</v>
      </c>
      <c r="BQ154" s="56">
        <f t="shared" si="154"/>
        <v>33.622596435477433</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1.0013158984537267</v>
      </c>
      <c r="D155">
        <f t="shared" si="108"/>
        <v>5.1272937922257171E-2</v>
      </c>
      <c r="F155">
        <f t="shared" si="109"/>
        <v>5.417300723684371E-3</v>
      </c>
      <c r="G155">
        <f t="shared" si="110"/>
        <v>2.8865192374091384E-2</v>
      </c>
      <c r="H155">
        <f t="shared" si="111"/>
        <v>-3.1127274576259087</v>
      </c>
      <c r="J155">
        <f t="shared" si="112"/>
        <v>15</v>
      </c>
      <c r="M155">
        <f t="shared" si="113"/>
        <v>4.366530922220449E-2</v>
      </c>
      <c r="N155">
        <f t="shared" si="114"/>
        <v>-1.5707963250000001</v>
      </c>
      <c r="O155">
        <f t="shared" si="115"/>
        <v>15.086434183849541</v>
      </c>
      <c r="P155">
        <f t="shared" si="116"/>
        <v>1.5044629761383981</v>
      </c>
      <c r="Q155">
        <f t="shared" si="117"/>
        <v>10.578946488699751</v>
      </c>
      <c r="R155">
        <f t="shared" si="118"/>
        <v>1.4761276129903962</v>
      </c>
      <c r="S155">
        <f t="shared" si="119"/>
        <v>0.96591511139167008</v>
      </c>
      <c r="T155">
        <f t="shared" si="120"/>
        <v>-0.26184078378598019</v>
      </c>
      <c r="U155">
        <f t="shared" si="121"/>
        <v>0.97838024677056457</v>
      </c>
      <c r="V155">
        <f t="shared" si="122"/>
        <v>-0.20831758346583207</v>
      </c>
      <c r="X155">
        <f t="shared" si="139"/>
        <v>-5.4188497068342105</v>
      </c>
      <c r="Y155">
        <f t="shared" si="123"/>
        <v>-121.57125211914426</v>
      </c>
      <c r="Z155">
        <f t="shared" si="140"/>
        <v>58.428747880855738</v>
      </c>
      <c r="AC155">
        <v>1</v>
      </c>
      <c r="AD155">
        <f t="shared" si="124"/>
        <v>15.05325534174</v>
      </c>
      <c r="AE155">
        <f t="shared" si="125"/>
        <v>-2.6894503358662429E-4</v>
      </c>
      <c r="AF155">
        <f t="shared" si="126"/>
        <v>1.27230418254555E-3</v>
      </c>
      <c r="AG155">
        <f t="shared" si="141"/>
        <v>11166.396702901329</v>
      </c>
      <c r="AH155">
        <f t="shared" si="142"/>
        <v>-3146.3756790409288</v>
      </c>
      <c r="AJ155">
        <f t="shared" si="127"/>
        <v>18000</v>
      </c>
      <c r="AK155">
        <f t="shared" si="128"/>
        <v>4823.8840981485</v>
      </c>
      <c r="AL155">
        <v>1</v>
      </c>
      <c r="AM155">
        <f t="shared" si="129"/>
        <v>10.531576748558249</v>
      </c>
      <c r="AN155">
        <f t="shared" si="143"/>
        <v>614.78491261664499</v>
      </c>
      <c r="AO155">
        <f t="shared" si="144"/>
        <v>-1650.7703929293734</v>
      </c>
      <c r="AQ155">
        <f t="shared" si="130"/>
        <v>0.68296680781314023</v>
      </c>
      <c r="AR155">
        <f t="shared" si="131"/>
        <v>-82.638983745389979</v>
      </c>
      <c r="AT155">
        <f t="shared" si="156"/>
        <v>-252387.01028619797</v>
      </c>
      <c r="AU155">
        <f t="shared" si="157"/>
        <v>-924928.54577933461</v>
      </c>
      <c r="AV155">
        <f t="shared" si="145"/>
        <v>-1.8371829862575759</v>
      </c>
      <c r="AW155">
        <f t="shared" si="146"/>
        <v>-123717.95265953892</v>
      </c>
      <c r="AX155">
        <f t="shared" si="147"/>
        <v>-62811.730072878359</v>
      </c>
      <c r="AY155">
        <f t="shared" si="155"/>
        <v>-2.6718032297642926</v>
      </c>
      <c r="BA155">
        <f t="shared" si="132"/>
        <v>6.9098950774854542</v>
      </c>
      <c r="BB155">
        <f t="shared" si="148"/>
        <v>16.789429058583682</v>
      </c>
      <c r="BC155">
        <f t="shared" si="149"/>
        <v>0.83462024350671671</v>
      </c>
      <c r="BD155">
        <f t="shared" si="133"/>
        <v>-132.17978249624153</v>
      </c>
      <c r="BF155">
        <f t="shared" si="134"/>
        <v>-5.0016646313557533</v>
      </c>
      <c r="BG155">
        <f t="shared" si="135"/>
        <v>-127.58820584694462</v>
      </c>
      <c r="BH155">
        <f t="shared" si="150"/>
        <v>52.411794153055382</v>
      </c>
      <c r="BI155">
        <f t="shared" si="151"/>
        <v>52.411794153055382</v>
      </c>
      <c r="BJ155">
        <f t="shared" si="136"/>
        <v>0</v>
      </c>
      <c r="BK155">
        <f t="shared" si="152"/>
        <v>0</v>
      </c>
      <c r="BM155">
        <f t="shared" si="153"/>
        <v>-21.791093689939437</v>
      </c>
      <c r="BN155">
        <f t="shared" si="137"/>
        <v>-175.40842335070309</v>
      </c>
      <c r="BQ155" s="56">
        <f t="shared" si="154"/>
        <v>33.691389858868817</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1.0013377241302581</v>
      </c>
      <c r="D156">
        <f t="shared" si="108"/>
        <v>5.1695929737424512E-2</v>
      </c>
      <c r="F156">
        <f t="shared" si="109"/>
        <v>5.3284105558119134E-3</v>
      </c>
      <c r="G156">
        <f t="shared" si="110"/>
        <v>2.8626131173190936E-2</v>
      </c>
      <c r="H156">
        <f t="shared" si="111"/>
        <v>-3.1129665188268092</v>
      </c>
      <c r="J156">
        <f t="shared" si="112"/>
        <v>15</v>
      </c>
      <c r="M156">
        <f t="shared" si="113"/>
        <v>4.3307396851530684E-2</v>
      </c>
      <c r="N156">
        <f t="shared" si="114"/>
        <v>-1.5707963250000001</v>
      </c>
      <c r="O156">
        <f t="shared" si="115"/>
        <v>15.21056988585795</v>
      </c>
      <c r="P156">
        <f t="shared" si="116"/>
        <v>1.505005118060428</v>
      </c>
      <c r="Q156">
        <f t="shared" si="117"/>
        <v>10.665597753917362</v>
      </c>
      <c r="R156">
        <f t="shared" si="118"/>
        <v>1.4768990144368772</v>
      </c>
      <c r="S156">
        <f t="shared" si="119"/>
        <v>0.96537843922408928</v>
      </c>
      <c r="T156">
        <f t="shared" si="120"/>
        <v>-0.26390604911102944</v>
      </c>
      <c r="U156">
        <f t="shared" si="121"/>
        <v>0.9780331564045357</v>
      </c>
      <c r="V156">
        <f t="shared" si="122"/>
        <v>-0.20998924619583417</v>
      </c>
      <c r="X156">
        <f t="shared" si="139"/>
        <v>-5.4997308765119275</v>
      </c>
      <c r="Y156">
        <f t="shared" si="123"/>
        <v>-121.69956338604554</v>
      </c>
      <c r="Z156">
        <f t="shared" si="140"/>
        <v>58.30043661395446</v>
      </c>
      <c r="AC156">
        <v>1</v>
      </c>
      <c r="AD156">
        <f t="shared" si="124"/>
        <v>15.17766241068</v>
      </c>
      <c r="AE156">
        <f t="shared" si="125"/>
        <v>-2.7340877535027085E-4</v>
      </c>
      <c r="AF156">
        <f t="shared" si="126"/>
        <v>1.2828190931450999E-3</v>
      </c>
      <c r="AG156">
        <f t="shared" si="141"/>
        <v>11158.475322127464</v>
      </c>
      <c r="AH156">
        <f t="shared" si="142"/>
        <v>-3157.7524019132288</v>
      </c>
      <c r="AJ156">
        <f t="shared" si="127"/>
        <v>18000</v>
      </c>
      <c r="AK156">
        <f t="shared" si="128"/>
        <v>4863.7509088770003</v>
      </c>
      <c r="AL156">
        <v>1</v>
      </c>
      <c r="AM156">
        <f t="shared" si="129"/>
        <v>10.6186145729265</v>
      </c>
      <c r="AN156">
        <f t="shared" si="143"/>
        <v>612.24835226392383</v>
      </c>
      <c r="AO156">
        <f t="shared" si="144"/>
        <v>-1637.4783667229383</v>
      </c>
      <c r="AQ156">
        <f t="shared" si="130"/>
        <v>0.67181726570372857</v>
      </c>
      <c r="AR156">
        <f t="shared" si="131"/>
        <v>-81.961706415854891</v>
      </c>
      <c r="AT156">
        <f t="shared" si="156"/>
        <v>-251318.31891923846</v>
      </c>
      <c r="AU156">
        <f t="shared" si="157"/>
        <v>-916689.11098519585</v>
      </c>
      <c r="AV156">
        <f t="shared" si="145"/>
        <v>-1.8383802439752868</v>
      </c>
      <c r="AW156">
        <f t="shared" si="146"/>
        <v>-121532.4833560789</v>
      </c>
      <c r="AX156">
        <f t="shared" si="147"/>
        <v>-62109.701278717395</v>
      </c>
      <c r="AY156">
        <f t="shared" si="155"/>
        <v>-2.6691407431293559</v>
      </c>
      <c r="BA156">
        <f t="shared" si="132"/>
        <v>6.9643232069467258</v>
      </c>
      <c r="BB156">
        <f t="shared" si="148"/>
        <v>16.857578361301858</v>
      </c>
      <c r="BC156">
        <f t="shared" si="149"/>
        <v>0.83076049915406913</v>
      </c>
      <c r="BD156">
        <f t="shared" si="133"/>
        <v>-132.40092955790038</v>
      </c>
      <c r="BF156">
        <f t="shared" si="134"/>
        <v>-5.0770312984989507</v>
      </c>
      <c r="BG156">
        <f t="shared" si="135"/>
        <v>-127.79881446067071</v>
      </c>
      <c r="BH156">
        <f t="shared" si="150"/>
        <v>52.201185539329288</v>
      </c>
      <c r="BI156">
        <f t="shared" si="151"/>
        <v>52.201185539329288</v>
      </c>
      <c r="BJ156">
        <f t="shared" si="136"/>
        <v>0</v>
      </c>
      <c r="BK156">
        <f t="shared" si="152"/>
        <v>0</v>
      </c>
      <c r="BM156">
        <f t="shared" si="153"/>
        <v>-21.934609659800806</v>
      </c>
      <c r="BN156">
        <f t="shared" si="137"/>
        <v>-175.39788490277033</v>
      </c>
      <c r="BQ156" s="56">
        <f t="shared" si="154"/>
        <v>33.759539161586993</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1.0013597289603851</v>
      </c>
      <c r="D157">
        <f t="shared" si="108"/>
        <v>5.2118903037820241E-2</v>
      </c>
      <c r="F157">
        <f t="shared" si="109"/>
        <v>5.2416939475886286E-3</v>
      </c>
      <c r="G157">
        <f t="shared" si="110"/>
        <v>2.8391016829561268E-2</v>
      </c>
      <c r="H157">
        <f t="shared" si="111"/>
        <v>-3.1132016331704389</v>
      </c>
      <c r="J157">
        <f t="shared" si="112"/>
        <v>15</v>
      </c>
      <c r="M157">
        <f t="shared" si="113"/>
        <v>4.2955304194201169E-2</v>
      </c>
      <c r="N157">
        <f t="shared" si="114"/>
        <v>-1.5707963250000001</v>
      </c>
      <c r="O157">
        <f t="shared" si="115"/>
        <v>15.334709986143135</v>
      </c>
      <c r="P157">
        <f t="shared" si="116"/>
        <v>1.505538482461811</v>
      </c>
      <c r="Q157">
        <f t="shared" si="117"/>
        <v>10.752255263511135</v>
      </c>
      <c r="R157">
        <f t="shared" si="118"/>
        <v>1.4776579821508826</v>
      </c>
      <c r="S157">
        <f t="shared" si="119"/>
        <v>0.96483825460497996</v>
      </c>
      <c r="T157">
        <f t="shared" si="120"/>
        <v>-0.2659690119582398</v>
      </c>
      <c r="U157">
        <f t="shared" si="121"/>
        <v>0.9776835830352727</v>
      </c>
      <c r="V157">
        <f t="shared" si="122"/>
        <v>-0.21165971860347535</v>
      </c>
      <c r="X157">
        <f t="shared" si="139"/>
        <v>-5.5800438095640619</v>
      </c>
      <c r="Y157">
        <f t="shared" si="123"/>
        <v>-121.82866476807401</v>
      </c>
      <c r="Z157">
        <f t="shared" si="140"/>
        <v>58.171335231925994</v>
      </c>
      <c r="AC157">
        <v>1</v>
      </c>
      <c r="AD157">
        <f t="shared" si="124"/>
        <v>15.302069479620002</v>
      </c>
      <c r="AE157">
        <f t="shared" si="125"/>
        <v>-2.7790925572925614E-4</v>
      </c>
      <c r="AF157">
        <f t="shared" si="126"/>
        <v>1.2933340037446499E-3</v>
      </c>
      <c r="AG157">
        <f t="shared" si="141"/>
        <v>11150.500114571299</v>
      </c>
      <c r="AH157">
        <f t="shared" si="142"/>
        <v>-3169.1946364836699</v>
      </c>
      <c r="AJ157">
        <f t="shared" si="127"/>
        <v>18000</v>
      </c>
      <c r="AK157">
        <f t="shared" si="128"/>
        <v>4903.6177196054996</v>
      </c>
      <c r="AL157">
        <v>1</v>
      </c>
      <c r="AM157">
        <f t="shared" si="129"/>
        <v>10.705652397294751</v>
      </c>
      <c r="AN157">
        <f t="shared" si="143"/>
        <v>609.77269386337787</v>
      </c>
      <c r="AO157">
        <f t="shared" si="144"/>
        <v>-1624.3967822578493</v>
      </c>
      <c r="AQ157">
        <f t="shared" si="130"/>
        <v>0.66093853271645742</v>
      </c>
      <c r="AR157">
        <f t="shared" si="131"/>
        <v>-81.295439524124262</v>
      </c>
      <c r="AT157">
        <f t="shared" si="156"/>
        <v>-250271.2757256577</v>
      </c>
      <c r="AU157">
        <f t="shared" si="157"/>
        <v>-908579.45058080205</v>
      </c>
      <c r="AV157">
        <f t="shared" si="145"/>
        <v>-1.8395839875515136</v>
      </c>
      <c r="AW157">
        <f t="shared" si="146"/>
        <v>-119399.67641050852</v>
      </c>
      <c r="AX157">
        <f t="shared" si="147"/>
        <v>-61424.713730282543</v>
      </c>
      <c r="AY157">
        <f t="shared" si="155"/>
        <v>-2.666454962284754</v>
      </c>
      <c r="BA157">
        <f t="shared" si="132"/>
        <v>7.0186657377167458</v>
      </c>
      <c r="BB157">
        <f t="shared" si="148"/>
        <v>16.925091194670042</v>
      </c>
      <c r="BC157">
        <f t="shared" si="149"/>
        <v>0.82687097473324034</v>
      </c>
      <c r="BD157">
        <f t="shared" si="133"/>
        <v>-132.62378289178156</v>
      </c>
      <c r="BF157">
        <f t="shared" si="134"/>
        <v>-5.1518479961123855</v>
      </c>
      <c r="BG157">
        <f t="shared" si="135"/>
        <v>-128.01090426917318</v>
      </c>
      <c r="BH157">
        <f t="shared" si="150"/>
        <v>51.989095730826818</v>
      </c>
      <c r="BI157">
        <f t="shared" si="151"/>
        <v>51.989095730826818</v>
      </c>
      <c r="BJ157">
        <f t="shared" si="136"/>
        <v>0</v>
      </c>
      <c r="BK157">
        <f t="shared" si="152"/>
        <v>0</v>
      </c>
      <c r="BM157">
        <f t="shared" si="153"/>
        <v>-22.076939190782426</v>
      </c>
      <c r="BN157">
        <f t="shared" si="137"/>
        <v>-175.38712137739159</v>
      </c>
      <c r="BQ157" s="56">
        <f t="shared" si="154"/>
        <v>33.827051994955177</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1.0013819129322967</v>
      </c>
      <c r="D158">
        <f t="shared" si="108"/>
        <v>5.2541857673324685E-2</v>
      </c>
      <c r="F158">
        <f t="shared" si="109"/>
        <v>5.1570804959872535E-3</v>
      </c>
      <c r="G158">
        <f t="shared" si="110"/>
        <v>2.8159751937551346E-2</v>
      </c>
      <c r="H158">
        <f t="shared" si="111"/>
        <v>-3.1134328980624488</v>
      </c>
      <c r="J158">
        <f t="shared" si="112"/>
        <v>15</v>
      </c>
      <c r="M158">
        <f t="shared" si="113"/>
        <v>4.2608890450699544E-2</v>
      </c>
      <c r="N158">
        <f t="shared" si="114"/>
        <v>-1.5707963250000001</v>
      </c>
      <c r="O158">
        <f t="shared" si="115"/>
        <v>15.458854378745915</v>
      </c>
      <c r="P158">
        <f t="shared" si="116"/>
        <v>1.5060632805025225</v>
      </c>
      <c r="Q158">
        <f t="shared" si="117"/>
        <v>10.838918867709094</v>
      </c>
      <c r="R158">
        <f t="shared" si="118"/>
        <v>1.4784048134926369</v>
      </c>
      <c r="S158">
        <f t="shared" si="119"/>
        <v>0.96429457720912171</v>
      </c>
      <c r="T158">
        <f t="shared" si="120"/>
        <v>-0.26802965864616562</v>
      </c>
      <c r="U158">
        <f t="shared" si="121"/>
        <v>0.97733153517396232</v>
      </c>
      <c r="V158">
        <f t="shared" si="122"/>
        <v>-0.21332899264684058</v>
      </c>
      <c r="X158">
        <f t="shared" si="139"/>
        <v>-5.6597990853893947</v>
      </c>
      <c r="Y158">
        <f t="shared" si="123"/>
        <v>-121.95853147404543</v>
      </c>
      <c r="Z158">
        <f t="shared" si="140"/>
        <v>58.041468525954571</v>
      </c>
      <c r="AC158">
        <v>1</v>
      </c>
      <c r="AD158">
        <f t="shared" si="124"/>
        <v>15.426476548560002</v>
      </c>
      <c r="AE158">
        <f t="shared" si="125"/>
        <v>-2.8244647472358005E-4</v>
      </c>
      <c r="AF158">
        <f t="shared" si="126"/>
        <v>1.3038489143442E-3</v>
      </c>
      <c r="AG158">
        <f t="shared" si="141"/>
        <v>11142.471335055985</v>
      </c>
      <c r="AH158">
        <f t="shared" si="142"/>
        <v>-3180.6996214595983</v>
      </c>
      <c r="AJ158">
        <f t="shared" si="127"/>
        <v>18000</v>
      </c>
      <c r="AK158">
        <f t="shared" si="128"/>
        <v>4943.4845303339998</v>
      </c>
      <c r="AL158">
        <v>1</v>
      </c>
      <c r="AM158">
        <f t="shared" si="129"/>
        <v>10.792690221663001</v>
      </c>
      <c r="AN158">
        <f t="shared" si="143"/>
        <v>607.35600879890103</v>
      </c>
      <c r="AO158">
        <f t="shared" si="144"/>
        <v>-1611.5207268981671</v>
      </c>
      <c r="AQ158">
        <f t="shared" si="130"/>
        <v>0.65032190934512579</v>
      </c>
      <c r="AR158">
        <f t="shared" si="131"/>
        <v>-80.639916758795607</v>
      </c>
      <c r="AT158">
        <f t="shared" si="156"/>
        <v>-249245.15947579779</v>
      </c>
      <c r="AU158">
        <f t="shared" si="157"/>
        <v>-900596.43959706172</v>
      </c>
      <c r="AV158">
        <f t="shared" si="145"/>
        <v>-1.8407940244273442</v>
      </c>
      <c r="AW158">
        <f t="shared" si="146"/>
        <v>-117317.86805937854</v>
      </c>
      <c r="AX158">
        <f t="shared" si="147"/>
        <v>-60756.185319291544</v>
      </c>
      <c r="AY158">
        <f t="shared" si="155"/>
        <v>-2.6637462111381036</v>
      </c>
      <c r="BA158">
        <f t="shared" si="132"/>
        <v>7.0729200668887771</v>
      </c>
      <c r="BB158">
        <f t="shared" si="148"/>
        <v>16.991975000457696</v>
      </c>
      <c r="BC158">
        <f t="shared" si="149"/>
        <v>0.82295218671075943</v>
      </c>
      <c r="BD158">
        <f t="shared" si="133"/>
        <v>-132.84831290653273</v>
      </c>
      <c r="BF158">
        <f t="shared" si="134"/>
        <v>-5.22612675546804</v>
      </c>
      <c r="BG158">
        <f t="shared" si="135"/>
        <v>-128.22445127063361</v>
      </c>
      <c r="BH158">
        <f t="shared" si="150"/>
        <v>51.775548729366392</v>
      </c>
      <c r="BI158">
        <f t="shared" si="151"/>
        <v>51.775548729366392</v>
      </c>
      <c r="BJ158">
        <f t="shared" si="136"/>
        <v>0</v>
      </c>
      <c r="BK158">
        <f t="shared" si="152"/>
        <v>0</v>
      </c>
      <c r="BM158">
        <f t="shared" si="153"/>
        <v>-22.218101755925737</v>
      </c>
      <c r="BN158">
        <f t="shared" si="137"/>
        <v>-175.37613836410088</v>
      </c>
      <c r="BQ158" s="56">
        <f t="shared" si="154"/>
        <v>33.893935800742831</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1.001404276034088</v>
      </c>
      <c r="D159">
        <f t="shared" si="108"/>
        <v>5.2964793493858082E-2</v>
      </c>
      <c r="F159">
        <f t="shared" si="109"/>
        <v>5.0745026299626583E-3</v>
      </c>
      <c r="G159">
        <f t="shared" si="110"/>
        <v>2.7932242284972982E-2</v>
      </c>
      <c r="H159">
        <f t="shared" si="111"/>
        <v>-3.1136604077150274</v>
      </c>
      <c r="J159">
        <f t="shared" si="112"/>
        <v>15</v>
      </c>
      <c r="M159">
        <f t="shared" si="113"/>
        <v>4.2268019327093953E-2</v>
      </c>
      <c r="N159">
        <f t="shared" si="114"/>
        <v>-1.5707963250000001</v>
      </c>
      <c r="O159">
        <f t="shared" si="115"/>
        <v>15.583002961080064</v>
      </c>
      <c r="P159">
        <f t="shared" si="116"/>
        <v>1.5065797166325821</v>
      </c>
      <c r="Q159">
        <f t="shared" si="117"/>
        <v>10.925588421480969</v>
      </c>
      <c r="R159">
        <f t="shared" si="118"/>
        <v>1.4791397964420263</v>
      </c>
      <c r="S159">
        <f t="shared" si="119"/>
        <v>0.96374742677735514</v>
      </c>
      <c r="T159">
        <f t="shared" si="120"/>
        <v>-0.27008797560274478</v>
      </c>
      <c r="U159">
        <f t="shared" si="121"/>
        <v>0.97697702137532638</v>
      </c>
      <c r="V159">
        <f t="shared" si="122"/>
        <v>-0.21499706032226248</v>
      </c>
      <c r="X159">
        <f t="shared" si="139"/>
        <v>-5.7390070031302045</v>
      </c>
      <c r="Y159">
        <f t="shared" si="123"/>
        <v>-122.08913946016595</v>
      </c>
      <c r="Z159">
        <f t="shared" si="140"/>
        <v>57.910860539834047</v>
      </c>
      <c r="AC159">
        <v>1</v>
      </c>
      <c r="AD159">
        <f t="shared" si="124"/>
        <v>15.550883617500002</v>
      </c>
      <c r="AE159">
        <f t="shared" si="125"/>
        <v>-2.8702043233324264E-4</v>
      </c>
      <c r="AF159">
        <f t="shared" si="126"/>
        <v>1.3143638249437501E-3</v>
      </c>
      <c r="AG159">
        <f t="shared" si="141"/>
        <v>11134.389239546916</v>
      </c>
      <c r="AH159">
        <f t="shared" si="142"/>
        <v>-3192.2646786789992</v>
      </c>
      <c r="AJ159">
        <f t="shared" si="127"/>
        <v>18000</v>
      </c>
      <c r="AK159">
        <f t="shared" si="128"/>
        <v>4983.3513410625001</v>
      </c>
      <c r="AL159">
        <v>1</v>
      </c>
      <c r="AM159">
        <f t="shared" si="129"/>
        <v>10.87972804603125</v>
      </c>
      <c r="AN159">
        <f t="shared" si="143"/>
        <v>604.99644398132682</v>
      </c>
      <c r="AO159">
        <f t="shared" si="144"/>
        <v>-1598.8454382703151</v>
      </c>
      <c r="AQ159">
        <f t="shared" si="130"/>
        <v>0.63995904262127223</v>
      </c>
      <c r="AR159">
        <f t="shared" si="131"/>
        <v>-79.994880327659033</v>
      </c>
      <c r="AT159">
        <f t="shared" si="156"/>
        <v>-248239.27786722642</v>
      </c>
      <c r="AU159">
        <f t="shared" si="157"/>
        <v>-892737.05338669103</v>
      </c>
      <c r="AV159">
        <f t="shared" si="145"/>
        <v>-1.8420101679395871</v>
      </c>
      <c r="AW159">
        <f t="shared" si="146"/>
        <v>-115285.45956760643</v>
      </c>
      <c r="AX159">
        <f t="shared" si="147"/>
        <v>-60103.559108732297</v>
      </c>
      <c r="AY159">
        <f t="shared" si="155"/>
        <v>-2.6610148055325102</v>
      </c>
      <c r="BA159">
        <f t="shared" si="132"/>
        <v>7.127083563959399</v>
      </c>
      <c r="BB159">
        <f t="shared" si="148"/>
        <v>17.058237017257149</v>
      </c>
      <c r="BC159">
        <f t="shared" si="149"/>
        <v>0.81900463759292319</v>
      </c>
      <c r="BD159">
        <f t="shared" si="133"/>
        <v>-133.07449081066375</v>
      </c>
      <c r="BF159">
        <f t="shared" si="134"/>
        <v>-5.2998793327046219</v>
      </c>
      <c r="BG159">
        <f t="shared" si="135"/>
        <v>-128.43943208012161</v>
      </c>
      <c r="BH159">
        <f t="shared" si="150"/>
        <v>51.560567919878395</v>
      </c>
      <c r="BI159">
        <f t="shared" si="151"/>
        <v>51.560567919878395</v>
      </c>
      <c r="BJ159">
        <f t="shared" si="136"/>
        <v>0</v>
      </c>
      <c r="BK159">
        <f t="shared" si="152"/>
        <v>0</v>
      </c>
      <c r="BM159">
        <f t="shared" si="153"/>
        <v>-22.358116349961776</v>
      </c>
      <c r="BN159">
        <f t="shared" si="137"/>
        <v>-175.36494126945783</v>
      </c>
      <c r="BQ159" s="56">
        <f t="shared" si="154"/>
        <v>33.960197817542287</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1.001426818253758</v>
      </c>
      <c r="D160">
        <f t="shared" si="108"/>
        <v>5.3387710349381001E-2</v>
      </c>
      <c r="F160">
        <f t="shared" si="109"/>
        <v>4.9938954746375618E-3</v>
      </c>
      <c r="G160">
        <f t="shared" si="110"/>
        <v>2.77083967227384E-2</v>
      </c>
      <c r="H160">
        <f t="shared" si="111"/>
        <v>-3.1138842532772619</v>
      </c>
      <c r="J160">
        <f t="shared" si="112"/>
        <v>15</v>
      </c>
      <c r="M160">
        <f t="shared" si="113"/>
        <v>4.1932558856243994E-2</v>
      </c>
      <c r="N160">
        <f t="shared" si="114"/>
        <v>-1.5707963250000001</v>
      </c>
      <c r="O160">
        <f t="shared" si="115"/>
        <v>15.707155633799287</v>
      </c>
      <c r="P160">
        <f t="shared" si="116"/>
        <v>1.5070879888561159</v>
      </c>
      <c r="Q160">
        <f t="shared" si="117"/>
        <v>11.012263784352395</v>
      </c>
      <c r="R160">
        <f t="shared" si="118"/>
        <v>1.4798632099645481</v>
      </c>
      <c r="S160">
        <f t="shared" si="119"/>
        <v>0.96319682311480992</v>
      </c>
      <c r="T160">
        <f t="shared" si="120"/>
        <v>-0.27214394936554742</v>
      </c>
      <c r="U160">
        <f t="shared" si="121"/>
        <v>0.9766200502370822</v>
      </c>
      <c r="V160">
        <f t="shared" si="122"/>
        <v>-0.21666391366449078</v>
      </c>
      <c r="X160">
        <f t="shared" si="139"/>
        <v>-5.8176775913886383</v>
      </c>
      <c r="Y160">
        <f t="shared" si="123"/>
        <v>-122.22046540142811</v>
      </c>
      <c r="Z160">
        <f t="shared" si="140"/>
        <v>57.779534598571885</v>
      </c>
      <c r="AC160">
        <v>1</v>
      </c>
      <c r="AD160">
        <f t="shared" si="124"/>
        <v>15.675290686440002</v>
      </c>
      <c r="AE160">
        <f t="shared" si="125"/>
        <v>-2.9163112855824379E-4</v>
      </c>
      <c r="AF160">
        <f t="shared" si="126"/>
        <v>1.3248787355432999E-3</v>
      </c>
      <c r="AG160">
        <f t="shared" si="141"/>
        <v>11126.254085132727</v>
      </c>
      <c r="AH160">
        <f t="shared" si="142"/>
        <v>-3203.8872098980105</v>
      </c>
      <c r="AJ160">
        <f t="shared" si="127"/>
        <v>18000</v>
      </c>
      <c r="AK160">
        <f t="shared" si="128"/>
        <v>5023.2181517910003</v>
      </c>
      <c r="AL160">
        <v>1</v>
      </c>
      <c r="AM160">
        <f t="shared" si="129"/>
        <v>10.966765870399501</v>
      </c>
      <c r="AN160">
        <f t="shared" si="143"/>
        <v>602.6922183368099</v>
      </c>
      <c r="AO160">
        <f t="shared" si="144"/>
        <v>-1586.3662986204915</v>
      </c>
      <c r="AQ160">
        <f t="shared" si="130"/>
        <v>0.62984190968067011</v>
      </c>
      <c r="AR160">
        <f t="shared" si="131"/>
        <v>-79.360080619764446</v>
      </c>
      <c r="AT160">
        <f t="shared" si="156"/>
        <v>-247252.96615356594</v>
      </c>
      <c r="AU160">
        <f t="shared" si="157"/>
        <v>-884998.36363080028</v>
      </c>
      <c r="AV160">
        <f t="shared" si="145"/>
        <v>-1.8432322370907019</v>
      </c>
      <c r="AW160">
        <f t="shared" si="146"/>
        <v>-113300.91421127388</v>
      </c>
      <c r="AX160">
        <f t="shared" si="147"/>
        <v>-59466.302032054657</v>
      </c>
      <c r="AY160">
        <f t="shared" si="155"/>
        <v>-2.6582610536651372</v>
      </c>
      <c r="BA160">
        <f t="shared" si="132"/>
        <v>7.1811535709231977</v>
      </c>
      <c r="BB160">
        <f t="shared" si="148"/>
        <v>17.123884286643033</v>
      </c>
      <c r="BC160">
        <f t="shared" si="149"/>
        <v>0.81502881657443527</v>
      </c>
      <c r="BD160">
        <f t="shared" si="133"/>
        <v>-133.30228857538282</v>
      </c>
      <c r="BF160">
        <f t="shared" si="134"/>
        <v>-5.3731172182737215</v>
      </c>
      <c r="BG160">
        <f t="shared" si="135"/>
        <v>-128.65582389989999</v>
      </c>
      <c r="BH160">
        <f t="shared" si="150"/>
        <v>51.344176100100015</v>
      </c>
      <c r="BI160">
        <f t="shared" si="151"/>
        <v>51.344176100100015</v>
      </c>
      <c r="BJ160">
        <f t="shared" si="136"/>
        <v>0</v>
      </c>
      <c r="BK160">
        <f t="shared" si="152"/>
        <v>0</v>
      </c>
      <c r="BM160">
        <f t="shared" si="153"/>
        <v>-22.49700150491676</v>
      </c>
      <c r="BN160">
        <f t="shared" si="137"/>
        <v>-175.35353532451717</v>
      </c>
      <c r="BQ160" s="56">
        <f t="shared" si="154"/>
        <v>34.025845086928172</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1.0014495395792113</v>
      </c>
      <c r="D161">
        <f t="shared" si="108"/>
        <v>5.3810608089894567E-2</v>
      </c>
      <c r="F161">
        <f t="shared" si="109"/>
        <v>4.915196723037878E-3</v>
      </c>
      <c r="G161">
        <f t="shared" si="110"/>
        <v>2.7488127040857218E-2</v>
      </c>
      <c r="H161">
        <f t="shared" si="111"/>
        <v>-3.1141045229591429</v>
      </c>
      <c r="J161">
        <f t="shared" si="112"/>
        <v>15</v>
      </c>
      <c r="M161">
        <f t="shared" si="113"/>
        <v>4.1602381227454674E-2</v>
      </c>
      <c r="N161">
        <f t="shared" si="114"/>
        <v>-1.5707963250000001</v>
      </c>
      <c r="O161">
        <f t="shared" si="115"/>
        <v>15.831312300670461</v>
      </c>
      <c r="P161">
        <f t="shared" si="116"/>
        <v>1.5075882889830621</v>
      </c>
      <c r="Q161">
        <f t="shared" si="117"/>
        <v>11.098944820227787</v>
      </c>
      <c r="R161">
        <f t="shared" si="118"/>
        <v>1.4805753243603093</v>
      </c>
      <c r="S161">
        <f t="shared" si="119"/>
        <v>0.96264278608913656</v>
      </c>
      <c r="T161">
        <f t="shared" si="120"/>
        <v>-0.27419756658201472</v>
      </c>
      <c r="U161">
        <f t="shared" si="121"/>
        <v>0.97626063039940281</v>
      </c>
      <c r="V161">
        <f t="shared" si="122"/>
        <v>-0.2183295447468592</v>
      </c>
      <c r="X161">
        <f t="shared" si="139"/>
        <v>-5.8958206175221672</v>
      </c>
      <c r="Y161">
        <f t="shared" si="123"/>
        <v>-122.3524866643214</v>
      </c>
      <c r="Z161">
        <f t="shared" si="140"/>
        <v>57.647513335678596</v>
      </c>
      <c r="AC161">
        <v>1</v>
      </c>
      <c r="AD161">
        <f t="shared" si="124"/>
        <v>15.799697755380002</v>
      </c>
      <c r="AE161">
        <f t="shared" si="125"/>
        <v>-2.9627856339858362E-4</v>
      </c>
      <c r="AF161">
        <f t="shared" si="126"/>
        <v>1.33539364614285E-3</v>
      </c>
      <c r="AG161">
        <f t="shared" si="141"/>
        <v>11118.066130006262</v>
      </c>
      <c r="AH161">
        <f t="shared" si="142"/>
        <v>-3215.5646937302872</v>
      </c>
      <c r="AJ161">
        <f t="shared" si="127"/>
        <v>18000</v>
      </c>
      <c r="AK161">
        <f t="shared" si="128"/>
        <v>5063.0849625194996</v>
      </c>
      <c r="AL161">
        <v>1</v>
      </c>
      <c r="AM161">
        <f t="shared" si="129"/>
        <v>11.053803694767751</v>
      </c>
      <c r="AN161">
        <f t="shared" si="143"/>
        <v>600.44161948368696</v>
      </c>
      <c r="AO161">
        <f t="shared" si="144"/>
        <v>-1574.078829421612</v>
      </c>
      <c r="AQ161">
        <f t="shared" si="130"/>
        <v>0.61996280223186606</v>
      </c>
      <c r="AR161">
        <f t="shared" si="131"/>
        <v>-78.735275883446988</v>
      </c>
      <c r="AT161">
        <f t="shared" si="156"/>
        <v>-246285.58584856801</v>
      </c>
      <c r="AU161">
        <f t="shared" si="157"/>
        <v>-877377.53453473374</v>
      </c>
      <c r="AV161">
        <f t="shared" si="145"/>
        <v>-1.8444600563294897</v>
      </c>
      <c r="AW161">
        <f t="shared" si="146"/>
        <v>-111362.75442197206</v>
      </c>
      <c r="AX161">
        <f t="shared" si="147"/>
        <v>-58843.903669898289</v>
      </c>
      <c r="AY161">
        <f t="shared" si="155"/>
        <v>-2.6554852564868536</v>
      </c>
      <c r="BA161">
        <f t="shared" si="132"/>
        <v>7.2351274023967269</v>
      </c>
      <c r="BB161">
        <f t="shared" si="148"/>
        <v>17.188923659123866</v>
      </c>
      <c r="BC161">
        <f t="shared" si="149"/>
        <v>0.8110252001573639</v>
      </c>
      <c r="BD161">
        <f t="shared" si="133"/>
        <v>-133.53167889913243</v>
      </c>
      <c r="BF161">
        <f t="shared" si="134"/>
        <v>-5.4458516459599267</v>
      </c>
      <c r="BG161">
        <f t="shared" si="135"/>
        <v>-128.87360449106575</v>
      </c>
      <c r="BH161">
        <f t="shared" si="150"/>
        <v>51.126395508934252</v>
      </c>
      <c r="BI161">
        <f t="shared" si="151"/>
        <v>51.126395508934252</v>
      </c>
      <c r="BJ161">
        <f t="shared" si="136"/>
        <v>0</v>
      </c>
      <c r="BK161">
        <f t="shared" si="152"/>
        <v>0</v>
      </c>
      <c r="BM161">
        <f t="shared" si="153"/>
        <v>-22.634775305083792</v>
      </c>
      <c r="BN161">
        <f t="shared" si="137"/>
        <v>-175.34192559193335</v>
      </c>
      <c r="BQ161" s="56">
        <f t="shared" si="154"/>
        <v>34.090884459409004</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1.0014724399982573</v>
      </c>
      <c r="D162">
        <f t="shared" si="108"/>
        <v>5.4233486565440824E-2</v>
      </c>
      <c r="F162">
        <f t="shared" si="109"/>
        <v>4.8383465149011767E-3</v>
      </c>
      <c r="G162">
        <f t="shared" si="110"/>
        <v>2.7271347850432559E-2</v>
      </c>
      <c r="H162">
        <f t="shared" si="111"/>
        <v>-3.1143213021495675</v>
      </c>
      <c r="J162">
        <f t="shared" si="112"/>
        <v>15</v>
      </c>
      <c r="M162">
        <f t="shared" si="113"/>
        <v>4.1277362624115188E-2</v>
      </c>
      <c r="N162">
        <f t="shared" si="114"/>
        <v>-1.5707963250000001</v>
      </c>
      <c r="O162">
        <f t="shared" si="115"/>
        <v>15.955472868452741</v>
      </c>
      <c r="P162">
        <f t="shared" si="116"/>
        <v>1.5080808028691886</v>
      </c>
      <c r="Q162">
        <f t="shared" si="117"/>
        <v>11.185631397221373</v>
      </c>
      <c r="R162">
        <f t="shared" si="118"/>
        <v>1.4812764015969788</v>
      </c>
      <c r="S162">
        <f t="shared" si="119"/>
        <v>0.96208533562874166</v>
      </c>
      <c r="T162">
        <f t="shared" si="120"/>
        <v>-0.27624881400968515</v>
      </c>
      <c r="U162">
        <f t="shared" si="121"/>
        <v>0.97589877054437513</v>
      </c>
      <c r="V162">
        <f t="shared" si="122"/>
        <v>-0.21999394568144934</v>
      </c>
      <c r="X162">
        <f t="shared" si="139"/>
        <v>-5.9734455965401771</v>
      </c>
      <c r="Y162">
        <f t="shared" si="123"/>
        <v>-122.48518128078661</v>
      </c>
      <c r="Z162">
        <f t="shared" si="140"/>
        <v>57.514818719213395</v>
      </c>
      <c r="AC162">
        <v>1</v>
      </c>
      <c r="AD162">
        <f t="shared" si="124"/>
        <v>15.924104824320002</v>
      </c>
      <c r="AE162">
        <f t="shared" si="125"/>
        <v>-3.0096273685426212E-4</v>
      </c>
      <c r="AF162">
        <f t="shared" si="126"/>
        <v>1.3459085567424001E-3</v>
      </c>
      <c r="AG162">
        <f t="shared" si="141"/>
        <v>11109.82563344554</v>
      </c>
      <c r="AH162">
        <f t="shared" si="142"/>
        <v>-3227.2946827298883</v>
      </c>
      <c r="AJ162">
        <f t="shared" si="127"/>
        <v>18000</v>
      </c>
      <c r="AK162">
        <f t="shared" si="128"/>
        <v>5102.9517732479999</v>
      </c>
      <c r="AL162">
        <v>1</v>
      </c>
      <c r="AM162">
        <f t="shared" si="129"/>
        <v>11.140841519136002</v>
      </c>
      <c r="AN162">
        <f t="shared" si="143"/>
        <v>598.2430005863722</v>
      </c>
      <c r="AO162">
        <f t="shared" si="144"/>
        <v>-1561.9786862171588</v>
      </c>
      <c r="AQ162">
        <f t="shared" si="130"/>
        <v>0.61031431187061336</v>
      </c>
      <c r="AR162">
        <f t="shared" si="131"/>
        <v>-78.12023191943851</v>
      </c>
      <c r="AT162">
        <f t="shared" si="156"/>
        <v>-245336.5235007508</v>
      </c>
      <c r="AU162">
        <f t="shared" si="157"/>
        <v>-869871.81920278247</v>
      </c>
      <c r="AV162">
        <f t="shared" si="145"/>
        <v>-1.8456934553419528</v>
      </c>
      <c r="AW162">
        <f t="shared" si="146"/>
        <v>-109469.55908291698</v>
      </c>
      <c r="AX162">
        <f t="shared" si="147"/>
        <v>-58235.875099147932</v>
      </c>
      <c r="AY162">
        <f t="shared" si="155"/>
        <v>-2.6526877080839375</v>
      </c>
      <c r="BA162">
        <f t="shared" si="132"/>
        <v>7.2890023457715323</v>
      </c>
      <c r="BB162">
        <f t="shared" si="148"/>
        <v>17.253361799894762</v>
      </c>
      <c r="BC162">
        <f t="shared" si="149"/>
        <v>0.80699425274198466</v>
      </c>
      <c r="BD162">
        <f t="shared" si="133"/>
        <v>-133.76263517373673</v>
      </c>
      <c r="BF162">
        <f t="shared" si="134"/>
        <v>-5.5180936014967124</v>
      </c>
      <c r="BG162">
        <f t="shared" si="135"/>
        <v>-129.09275214645842</v>
      </c>
      <c r="BH162">
        <f t="shared" si="150"/>
        <v>50.907247853541577</v>
      </c>
      <c r="BI162">
        <f t="shared" si="151"/>
        <v>50.907247853541577</v>
      </c>
      <c r="BJ162">
        <f t="shared" si="136"/>
        <v>0</v>
      </c>
      <c r="BK162">
        <f t="shared" si="152"/>
        <v>0</v>
      </c>
      <c r="BM162">
        <f t="shared" si="153"/>
        <v>-22.771455401391471</v>
      </c>
      <c r="BN162">
        <f t="shared" si="137"/>
        <v>-175.3301169727217</v>
      </c>
      <c r="BQ162" s="56">
        <f t="shared" si="154"/>
        <v>34.155322600179893</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1.0014955194986104</v>
      </c>
      <c r="D163">
        <f t="shared" si="108"/>
        <v>5.4656345626103033E-2</v>
      </c>
      <c r="F163">
        <f t="shared" si="109"/>
        <v>4.7632873221153654E-3</v>
      </c>
      <c r="G163">
        <f t="shared" si="110"/>
        <v>2.7057976471319054E-2</v>
      </c>
      <c r="H163">
        <f t="shared" si="111"/>
        <v>-3.1145346735286812</v>
      </c>
      <c r="J163">
        <f t="shared" si="112"/>
        <v>15</v>
      </c>
      <c r="M163">
        <f t="shared" si="113"/>
        <v>4.0957383068889484E-2</v>
      </c>
      <c r="N163">
        <f t="shared" si="114"/>
        <v>-1.5707963250000001</v>
      </c>
      <c r="O163">
        <f t="shared" si="115"/>
        <v>16.079637246782269</v>
      </c>
      <c r="P163">
        <f t="shared" si="116"/>
        <v>1.5085657106450516</v>
      </c>
      <c r="Q163">
        <f t="shared" si="117"/>
        <v>11.272323387496009</v>
      </c>
      <c r="R163">
        <f t="shared" si="118"/>
        <v>1.4819666956275499</v>
      </c>
      <c r="S163">
        <f t="shared" si="119"/>
        <v>0.96152449172102716</v>
      </c>
      <c r="T163">
        <f t="shared" si="120"/>
        <v>-0.27829767851641052</v>
      </c>
      <c r="U163">
        <f t="shared" si="121"/>
        <v>0.97553447939545768</v>
      </c>
      <c r="V163">
        <f t="shared" si="122"/>
        <v>-0.22165710861925175</v>
      </c>
      <c r="X163">
        <f t="shared" si="139"/>
        <v>-6.0505617996219199</v>
      </c>
      <c r="Y163">
        <f t="shared" si="123"/>
        <v>-122.61852792334963</v>
      </c>
      <c r="Z163">
        <f t="shared" si="140"/>
        <v>57.381472076650368</v>
      </c>
      <c r="AC163">
        <v>1</v>
      </c>
      <c r="AD163">
        <f t="shared" si="124"/>
        <v>16.048511893259999</v>
      </c>
      <c r="AE163">
        <f t="shared" si="125"/>
        <v>-3.0568364892527935E-4</v>
      </c>
      <c r="AF163">
        <f t="shared" si="126"/>
        <v>1.3564234673419499E-3</v>
      </c>
      <c r="AG163">
        <f t="shared" si="141"/>
        <v>11101.532855794714</v>
      </c>
      <c r="AH163">
        <f t="shared" si="142"/>
        <v>-3239.0748006098925</v>
      </c>
      <c r="AJ163">
        <f t="shared" si="127"/>
        <v>18000</v>
      </c>
      <c r="AK163">
        <f t="shared" si="128"/>
        <v>5142.8185839765001</v>
      </c>
      <c r="AL163">
        <v>1</v>
      </c>
      <c r="AM163">
        <f t="shared" si="129"/>
        <v>11.227879343504251</v>
      </c>
      <c r="AN163">
        <f t="shared" si="143"/>
        <v>596.09477737562406</v>
      </c>
      <c r="AO163">
        <f t="shared" si="144"/>
        <v>-1550.0616536900345</v>
      </c>
      <c r="AQ163">
        <f t="shared" si="130"/>
        <v>0.60088931618795816</v>
      </c>
      <c r="AR163">
        <f t="shared" si="131"/>
        <v>-77.514721788246604</v>
      </c>
      <c r="AT163">
        <f t="shared" si="156"/>
        <v>-244405.18953423953</v>
      </c>
      <c r="AU163">
        <f t="shared" si="157"/>
        <v>-862478.55618202616</v>
      </c>
      <c r="AV163">
        <f t="shared" si="145"/>
        <v>-1.8469322688517864</v>
      </c>
      <c r="AW163">
        <f t="shared" si="146"/>
        <v>-107619.96096771506</v>
      </c>
      <c r="AX163">
        <f t="shared" si="147"/>
        <v>-57641.747809495413</v>
      </c>
      <c r="AY163">
        <f t="shared" si="155"/>
        <v>-2.6498686960427511</v>
      </c>
      <c r="BA163">
        <f t="shared" si="132"/>
        <v>7.3427756613960256</v>
      </c>
      <c r="BB163">
        <f t="shared" si="148"/>
        <v>17.317205194399769</v>
      </c>
      <c r="BC163">
        <f t="shared" si="149"/>
        <v>0.8029364271909647</v>
      </c>
      <c r="BD163">
        <f t="shared" si="133"/>
        <v>-133.99513145207618</v>
      </c>
      <c r="BF163">
        <f t="shared" si="134"/>
        <v>-5.5898538307986048</v>
      </c>
      <c r="BG163">
        <f t="shared" si="135"/>
        <v>-129.31324566477147</v>
      </c>
      <c r="BH163">
        <f t="shared" si="150"/>
        <v>50.686754335228528</v>
      </c>
      <c r="BI163">
        <f t="shared" si="151"/>
        <v>50.686754335228528</v>
      </c>
      <c r="BJ163">
        <f t="shared" si="136"/>
        <v>0</v>
      </c>
      <c r="BK163">
        <f t="shared" si="152"/>
        <v>0</v>
      </c>
      <c r="BM163">
        <f t="shared" si="153"/>
        <v>-22.907059025198375</v>
      </c>
      <c r="BN163">
        <f t="shared" si="137"/>
        <v>-175.31811421269529</v>
      </c>
      <c r="BQ163" s="56">
        <f t="shared" si="154"/>
        <v>34.2191659946849</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1.00151877806789</v>
      </c>
      <c r="D164">
        <f t="shared" si="108"/>
        <v>5.5079185122006012E-2</v>
      </c>
      <c r="F164">
        <f t="shared" si="109"/>
        <v>4.6899638403756745E-3</v>
      </c>
      <c r="G164">
        <f t="shared" si="110"/>
        <v>2.6847932825127284E-2</v>
      </c>
      <c r="H164">
        <f t="shared" si="111"/>
        <v>-3.1147447171748728</v>
      </c>
      <c r="J164">
        <f t="shared" si="112"/>
        <v>15</v>
      </c>
      <c r="M164">
        <f t="shared" si="113"/>
        <v>4.0642326276051875E-2</v>
      </c>
      <c r="N164">
        <f t="shared" si="114"/>
        <v>-1.5707963250000001</v>
      </c>
      <c r="O164">
        <f t="shared" si="115"/>
        <v>16.203805348062179</v>
      </c>
      <c r="P164">
        <f t="shared" si="116"/>
        <v>1.5090431869344834</v>
      </c>
      <c r="Q164">
        <f t="shared" si="117"/>
        <v>11.359020667109286</v>
      </c>
      <c r="R164">
        <f t="shared" si="118"/>
        <v>1.4826464526937071</v>
      </c>
      <c r="S164">
        <f t="shared" si="119"/>
        <v>0.96096027441063547</v>
      </c>
      <c r="T164">
        <f t="shared" si="120"/>
        <v>-0.28034414708055971</v>
      </c>
      <c r="U164">
        <f t="shared" si="121"/>
        <v>0.97516776571693775</v>
      </c>
      <c r="V164">
        <f t="shared" si="122"/>
        <v>-0.22331902575032422</v>
      </c>
      <c r="X164">
        <f t="shared" si="139"/>
        <v>-6.1271782622753008</v>
      </c>
      <c r="Y164">
        <f t="shared" si="123"/>
        <v>-122.75250588137229</v>
      </c>
      <c r="Z164">
        <f t="shared" si="140"/>
        <v>57.247494118627714</v>
      </c>
      <c r="AC164">
        <v>1</v>
      </c>
      <c r="AD164">
        <f t="shared" si="124"/>
        <v>16.172918962200001</v>
      </c>
      <c r="AE164">
        <f t="shared" si="125"/>
        <v>-3.1044129961163515E-4</v>
      </c>
      <c r="AF164">
        <f t="shared" si="126"/>
        <v>1.3669383779415E-3</v>
      </c>
      <c r="AG164">
        <f t="shared" si="141"/>
        <v>11093.188058445008</v>
      </c>
      <c r="AH164">
        <f t="shared" si="142"/>
        <v>-3250.9027395894191</v>
      </c>
      <c r="AJ164">
        <f t="shared" si="127"/>
        <v>18000</v>
      </c>
      <c r="AK164">
        <f t="shared" si="128"/>
        <v>5182.6853947050004</v>
      </c>
      <c r="AL164">
        <v>1</v>
      </c>
      <c r="AM164">
        <f t="shared" si="129"/>
        <v>11.314917167872499</v>
      </c>
      <c r="AN164">
        <f t="shared" si="143"/>
        <v>593.99542532523094</v>
      </c>
      <c r="AO164">
        <f t="shared" si="144"/>
        <v>-1538.3236409451822</v>
      </c>
      <c r="AQ164">
        <f t="shared" si="130"/>
        <v>0.59168096562333594</v>
      </c>
      <c r="AR164">
        <f t="shared" si="131"/>
        <v>-76.918525531033666</v>
      </c>
      <c r="AT164">
        <f t="shared" si="156"/>
        <v>-243491.01715175403</v>
      </c>
      <c r="AU164">
        <f t="shared" si="157"/>
        <v>-855195.16616616806</v>
      </c>
      <c r="AV164">
        <f t="shared" si="145"/>
        <v>-1.848176336429985</v>
      </c>
      <c r="AW164">
        <f t="shared" si="146"/>
        <v>-105812.6443132697</v>
      </c>
      <c r="AX164">
        <f t="shared" si="147"/>
        <v>-57061.072683044527</v>
      </c>
      <c r="AY164">
        <f t="shared" si="155"/>
        <v>-2.6470285017982413</v>
      </c>
      <c r="BA164">
        <f t="shared" si="132"/>
        <v>7.3964445827860104</v>
      </c>
      <c r="BB164">
        <f t="shared" si="148"/>
        <v>17.380460153711908</v>
      </c>
      <c r="BC164">
        <f t="shared" si="149"/>
        <v>0.79885216536825632</v>
      </c>
      <c r="BD164">
        <f t="shared" si="133"/>
        <v>-134.22914241721116</v>
      </c>
      <c r="BF164">
        <f t="shared" si="134"/>
        <v>-5.6611428478290007</v>
      </c>
      <c r="BG164">
        <f t="shared" si="135"/>
        <v>-129.53506432580616</v>
      </c>
      <c r="BH164">
        <f t="shared" si="150"/>
        <v>50.464935674193839</v>
      </c>
      <c r="BI164">
        <f t="shared" si="151"/>
        <v>50.464935674193839</v>
      </c>
      <c r="BJ164">
        <f t="shared" si="136"/>
        <v>0</v>
      </c>
      <c r="BK164">
        <f t="shared" si="152"/>
        <v>0</v>
      </c>
      <c r="BM164">
        <f t="shared" si="153"/>
        <v>-23.04160300154091</v>
      </c>
      <c r="BN164">
        <f t="shared" si="137"/>
        <v>-175.305921908595</v>
      </c>
      <c r="BQ164" s="56">
        <f t="shared" si="154"/>
        <v>34.282420953997047</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1.0015422156936207</v>
      </c>
      <c r="D165">
        <f t="shared" si="108"/>
        <v>5.5502004903316408E-2</v>
      </c>
      <c r="F165">
        <f t="shared" si="109"/>
        <v>4.6183228866766672E-3</v>
      </c>
      <c r="G165">
        <f t="shared" si="110"/>
        <v>2.6641139333279065E-2</v>
      </c>
      <c r="H165">
        <f t="shared" si="111"/>
        <v>-3.1149515106667209</v>
      </c>
      <c r="J165">
        <f t="shared" si="112"/>
        <v>15</v>
      </c>
      <c r="M165">
        <f t="shared" si="113"/>
        <v>4.0332079510585823E-2</v>
      </c>
      <c r="N165">
        <f t="shared" si="114"/>
        <v>-1.5707963250000001</v>
      </c>
      <c r="O165">
        <f t="shared" si="115"/>
        <v>16.327977087357564</v>
      </c>
      <c r="P165">
        <f t="shared" si="116"/>
        <v>1.5095134010631606</v>
      </c>
      <c r="Q165">
        <f t="shared" si="117"/>
        <v>11.445723115866633</v>
      </c>
      <c r="R165">
        <f t="shared" si="118"/>
        <v>1.4833159116155548</v>
      </c>
      <c r="S165">
        <f t="shared" si="119"/>
        <v>0.96039270379769759</v>
      </c>
      <c r="T165">
        <f t="shared" si="120"/>
        <v>-0.28238820679121218</v>
      </c>
      <c r="U165">
        <f t="shared" si="121"/>
        <v>0.97479863831338842</v>
      </c>
      <c r="V165">
        <f t="shared" si="122"/>
        <v>-0.2249796893039471</v>
      </c>
      <c r="X165">
        <f t="shared" si="139"/>
        <v>-6.2033037921545766</v>
      </c>
      <c r="Y165">
        <f t="shared" si="123"/>
        <v>-122.88709503836299</v>
      </c>
      <c r="Z165">
        <f t="shared" si="140"/>
        <v>57.112904961637014</v>
      </c>
      <c r="AC165">
        <v>1</v>
      </c>
      <c r="AD165">
        <f t="shared" si="124"/>
        <v>16.297326031139999</v>
      </c>
      <c r="AE165">
        <f t="shared" si="125"/>
        <v>-3.1523568891332962E-4</v>
      </c>
      <c r="AF165">
        <f t="shared" si="126"/>
        <v>1.37745328854105E-3</v>
      </c>
      <c r="AG165">
        <f t="shared" si="141"/>
        <v>11084.791503815646</v>
      </c>
      <c r="AH165">
        <f t="shared" si="142"/>
        <v>-3262.7762578621996</v>
      </c>
      <c r="AJ165">
        <f t="shared" si="127"/>
        <v>18000</v>
      </c>
      <c r="AK165">
        <f t="shared" si="128"/>
        <v>5222.5522054334997</v>
      </c>
      <c r="AL165">
        <v>1</v>
      </c>
      <c r="AM165">
        <f t="shared" si="129"/>
        <v>11.40195499224075</v>
      </c>
      <c r="AN165">
        <f t="shared" si="143"/>
        <v>591.94347697582577</v>
      </c>
      <c r="AO165">
        <f t="shared" si="144"/>
        <v>-1526.7606769953652</v>
      </c>
      <c r="AQ165">
        <f t="shared" si="130"/>
        <v>0.58268267101736393</v>
      </c>
      <c r="AR165">
        <f t="shared" si="131"/>
        <v>-76.331429903274682</v>
      </c>
      <c r="AT165">
        <f t="shared" si="156"/>
        <v>-242593.46129596347</v>
      </c>
      <c r="AU165">
        <f t="shared" si="157"/>
        <v>-848019.14885078196</v>
      </c>
      <c r="AV165">
        <f t="shared" si="145"/>
        <v>-1.8494255023130866</v>
      </c>
      <c r="AW165">
        <f t="shared" si="146"/>
        <v>-104046.34251888383</v>
      </c>
      <c r="AX165">
        <f t="shared" si="147"/>
        <v>-56493.419032821519</v>
      </c>
      <c r="AY165">
        <f t="shared" si="155"/>
        <v>-2.6441674009670786</v>
      </c>
      <c r="BA165">
        <f t="shared" si="132"/>
        <v>7.4500063168636723</v>
      </c>
      <c r="BB165">
        <f t="shared" si="148"/>
        <v>17.443132819738668</v>
      </c>
      <c r="BC165">
        <f t="shared" si="149"/>
        <v>0.79474189865399203</v>
      </c>
      <c r="BD165">
        <f t="shared" si="133"/>
        <v>-134.46464335288073</v>
      </c>
      <c r="BF165">
        <f t="shared" si="134"/>
        <v>-5.73197094212171</v>
      </c>
      <c r="BG165">
        <f t="shared" si="135"/>
        <v>-129.75818786681148</v>
      </c>
      <c r="BH165">
        <f t="shared" si="150"/>
        <v>50.241812133188517</v>
      </c>
      <c r="BI165">
        <f t="shared" si="151"/>
        <v>50.241812133188517</v>
      </c>
      <c r="BJ165">
        <f t="shared" si="136"/>
        <v>0</v>
      </c>
      <c r="BK165">
        <f t="shared" si="152"/>
        <v>0</v>
      </c>
      <c r="BM165">
        <f t="shared" si="153"/>
        <v>-23.175103761860377</v>
      </c>
      <c r="BN165">
        <f t="shared" si="137"/>
        <v>-175.29354451393078</v>
      </c>
      <c r="BQ165" s="56">
        <f t="shared" si="154"/>
        <v>34.34509362002381</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1.0015658323632322</v>
      </c>
      <c r="D166">
        <f t="shared" si="108"/>
        <v>5.5924804820243042E-2</v>
      </c>
      <c r="F166">
        <f t="shared" si="109"/>
        <v>4.5483133022823702E-3</v>
      </c>
      <c r="G166">
        <f t="shared" si="110"/>
        <v>2.6437520819836632E-2</v>
      </c>
      <c r="H166">
        <f t="shared" si="111"/>
        <v>-3.1151551291801636</v>
      </c>
      <c r="J166">
        <f t="shared" si="112"/>
        <v>15</v>
      </c>
      <c r="M166">
        <f t="shared" si="113"/>
        <v>4.0026533453687452E-2</v>
      </c>
      <c r="N166">
        <f t="shared" si="114"/>
        <v>-1.5707963250000001</v>
      </c>
      <c r="O166">
        <f t="shared" si="115"/>
        <v>16.45215238229525</v>
      </c>
      <c r="P166">
        <f t="shared" si="116"/>
        <v>1.5099765172577795</v>
      </c>
      <c r="Q166">
        <f t="shared" si="117"/>
        <v>11.532430617180978</v>
      </c>
      <c r="R166">
        <f t="shared" si="118"/>
        <v>1.4839753040684143</v>
      </c>
      <c r="S166">
        <f t="shared" si="119"/>
        <v>0.95982180003608775</v>
      </c>
      <c r="T166">
        <f t="shared" si="120"/>
        <v>-0.28442984484833966</v>
      </c>
      <c r="U166">
        <f t="shared" si="121"/>
        <v>0.9744271060291233</v>
      </c>
      <c r="V166">
        <f t="shared" si="122"/>
        <v>-0.22663909154877593</v>
      </c>
      <c r="X166">
        <f t="shared" si="139"/>
        <v>-6.2789469765539883</v>
      </c>
      <c r="Y166">
        <f t="shared" si="123"/>
        <v>-123.02227585029253</v>
      </c>
      <c r="Z166">
        <f t="shared" si="140"/>
        <v>56.97772414970747</v>
      </c>
      <c r="AC166">
        <v>1</v>
      </c>
      <c r="AD166">
        <f t="shared" si="124"/>
        <v>16.421733100080001</v>
      </c>
      <c r="AE166">
        <f t="shared" si="125"/>
        <v>-3.2006681683036282E-4</v>
      </c>
      <c r="AF166">
        <f t="shared" si="126"/>
        <v>1.3879681991405999E-3</v>
      </c>
      <c r="AG166">
        <f t="shared" si="141"/>
        <v>11076.343455334809</v>
      </c>
      <c r="AH166">
        <f t="shared" si="142"/>
        <v>-3274.693177180216</v>
      </c>
      <c r="AJ166">
        <f t="shared" si="127"/>
        <v>18000</v>
      </c>
      <c r="AK166">
        <f t="shared" si="128"/>
        <v>5262.4190161619999</v>
      </c>
      <c r="AL166">
        <v>1</v>
      </c>
      <c r="AM166">
        <f t="shared" si="129"/>
        <v>11.488992816609001</v>
      </c>
      <c r="AN166">
        <f t="shared" si="143"/>
        <v>589.93751939715889</v>
      </c>
      <c r="AO166">
        <f t="shared" si="144"/>
        <v>-1515.368906440091</v>
      </c>
      <c r="AQ166">
        <f t="shared" si="130"/>
        <v>0.57388809182209466</v>
      </c>
      <c r="AR166">
        <f t="shared" si="131"/>
        <v>-75.753228120516496</v>
      </c>
      <c r="AT166">
        <f t="shared" si="156"/>
        <v>-241711.99766568359</v>
      </c>
      <c r="AU166">
        <f t="shared" si="157"/>
        <v>-840948.07993192249</v>
      </c>
      <c r="AV166">
        <f t="shared" si="145"/>
        <v>-1.8506796152295941</v>
      </c>
      <c r="AW166">
        <f t="shared" si="146"/>
        <v>-102319.83596413831</v>
      </c>
      <c r="AX166">
        <f t="shared" si="147"/>
        <v>-55938.373696355826</v>
      </c>
      <c r="AY166">
        <f t="shared" si="155"/>
        <v>-2.6412856636661841</v>
      </c>
      <c r="BA166">
        <f t="shared" si="132"/>
        <v>7.5034580442248773</v>
      </c>
      <c r="BB166">
        <f t="shared" si="148"/>
        <v>17.50522917026025</v>
      </c>
      <c r="BC166">
        <f t="shared" si="149"/>
        <v>0.79060604843658999</v>
      </c>
      <c r="BD166">
        <f t="shared" si="133"/>
        <v>-134.70161011530689</v>
      </c>
      <c r="BF166">
        <f t="shared" si="134"/>
        <v>-5.8023481859734369</v>
      </c>
      <c r="BG166">
        <f t="shared" si="135"/>
        <v>-129.98259645985593</v>
      </c>
      <c r="BH166">
        <f t="shared" si="150"/>
        <v>50.017403540144073</v>
      </c>
      <c r="BI166">
        <f t="shared" si="151"/>
        <v>50.017403540144073</v>
      </c>
      <c r="BJ166">
        <f t="shared" si="136"/>
        <v>0</v>
      </c>
      <c r="BK166">
        <f t="shared" si="152"/>
        <v>0</v>
      </c>
      <c r="BM166">
        <f t="shared" si="153"/>
        <v>-23.307577356233686</v>
      </c>
      <c r="BN166">
        <f t="shared" si="137"/>
        <v>-175.28098634454906</v>
      </c>
      <c r="BQ166" s="56">
        <f t="shared" si="154"/>
        <v>34.407189970545382</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1.0015896280640593</v>
      </c>
      <c r="D167">
        <f t="shared" si="108"/>
        <v>5.6347584723037233E-2</v>
      </c>
      <c r="F167">
        <f t="shared" si="109"/>
        <v>4.4798858608420594E-3</v>
      </c>
      <c r="G167">
        <f t="shared" si="110"/>
        <v>2.6237004418845928E-2</v>
      </c>
      <c r="H167">
        <f t="shared" si="111"/>
        <v>-3.1153556455811544</v>
      </c>
      <c r="J167">
        <f t="shared" si="112"/>
        <v>15</v>
      </c>
      <c r="M167">
        <f t="shared" si="113"/>
        <v>3.9725582074336421E-2</v>
      </c>
      <c r="N167">
        <f t="shared" si="114"/>
        <v>-1.5707963250000001</v>
      </c>
      <c r="O167">
        <f t="shared" si="115"/>
        <v>16.576331152967995</v>
      </c>
      <c r="P167">
        <f t="shared" si="116"/>
        <v>1.5104326948363225</v>
      </c>
      <c r="Q167">
        <f t="shared" si="117"/>
        <v>11.619143057938663</v>
      </c>
      <c r="R167">
        <f t="shared" si="118"/>
        <v>1.484624854847356</v>
      </c>
      <c r="S167">
        <f t="shared" si="119"/>
        <v>0.95924758333168092</v>
      </c>
      <c r="T167">
        <f t="shared" si="120"/>
        <v>-0.28646904856297711</v>
      </c>
      <c r="U167">
        <f t="shared" si="121"/>
        <v>0.97405317774765154</v>
      </c>
      <c r="V167">
        <f t="shared" si="122"/>
        <v>-0.228297224792991</v>
      </c>
      <c r="X167">
        <f t="shared" si="139"/>
        <v>-6.3541161895935545</v>
      </c>
      <c r="Y167">
        <f t="shared" si="123"/>
        <v>-123.15802932486271</v>
      </c>
      <c r="Z167">
        <f t="shared" si="140"/>
        <v>56.84197067513729</v>
      </c>
      <c r="AC167">
        <v>1</v>
      </c>
      <c r="AD167">
        <f t="shared" si="124"/>
        <v>16.546140169019999</v>
      </c>
      <c r="AE167">
        <f t="shared" si="125"/>
        <v>-3.2493468336273459E-4</v>
      </c>
      <c r="AF167">
        <f t="shared" si="126"/>
        <v>1.39848310974015E-3</v>
      </c>
      <c r="AG167">
        <f t="shared" si="141"/>
        <v>11067.844177420531</v>
      </c>
      <c r="AH167">
        <f t="shared" si="142"/>
        <v>-3286.6513805463569</v>
      </c>
      <c r="AJ167">
        <f t="shared" si="127"/>
        <v>18000</v>
      </c>
      <c r="AK167">
        <f t="shared" si="128"/>
        <v>5302.2858268905002</v>
      </c>
      <c r="AL167">
        <v>1</v>
      </c>
      <c r="AM167">
        <f t="shared" si="129"/>
        <v>11.576030640977251</v>
      </c>
      <c r="AN167">
        <f t="shared" si="143"/>
        <v>587.9761917807175</v>
      </c>
      <c r="AO167">
        <f t="shared" si="144"/>
        <v>-1504.1445853282016</v>
      </c>
      <c r="AQ167">
        <f t="shared" si="130"/>
        <v>0.56529112492933864</v>
      </c>
      <c r="AR167">
        <f t="shared" si="131"/>
        <v>-75.18371961560203</v>
      </c>
      <c r="AT167">
        <f t="shared" si="156"/>
        <v>-240846.12178363197</v>
      </c>
      <c r="AU167">
        <f t="shared" si="157"/>
        <v>-833979.60824051825</v>
      </c>
      <c r="AV167">
        <f t="shared" si="145"/>
        <v>-1.8519385282341578</v>
      </c>
      <c r="AW167">
        <f t="shared" si="146"/>
        <v>-100631.94993861012</v>
      </c>
      <c r="AX167">
        <f t="shared" si="147"/>
        <v>-55395.540180771866</v>
      </c>
      <c r="AY167">
        <f t="shared" si="155"/>
        <v>-2.6383835548173602</v>
      </c>
      <c r="BA167">
        <f t="shared" si="132"/>
        <v>7.5567969194346256</v>
      </c>
      <c r="BB167">
        <f t="shared" si="148"/>
        <v>17.566755023807652</v>
      </c>
      <c r="BC167">
        <f t="shared" si="149"/>
        <v>0.78644502658320237</v>
      </c>
      <c r="BD167">
        <f t="shared" si="133"/>
        <v>-134.94001910624013</v>
      </c>
      <c r="BF167">
        <f t="shared" si="134"/>
        <v>-5.8722844413232309</v>
      </c>
      <c r="BG167">
        <f t="shared" si="135"/>
        <v>-130.20827069018151</v>
      </c>
      <c r="BH167">
        <f t="shared" si="150"/>
        <v>49.791729309818493</v>
      </c>
      <c r="BI167">
        <f t="shared" si="151"/>
        <v>49.791729309818493</v>
      </c>
      <c r="BJ167">
        <f t="shared" si="136"/>
        <v>0</v>
      </c>
      <c r="BK167">
        <f t="shared" si="152"/>
        <v>0</v>
      </c>
      <c r="BM167">
        <f t="shared" si="153"/>
        <v>-23.439039465130879</v>
      </c>
      <c r="BN167">
        <f t="shared" si="137"/>
        <v>-175.26825158394138</v>
      </c>
      <c r="BQ167" s="56">
        <f t="shared" si="154"/>
        <v>34.46871582409279</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1.0016136027833422</v>
      </c>
      <c r="D168">
        <f t="shared" si="108"/>
        <v>5.6770344461993069E-2</v>
      </c>
      <c r="F168">
        <f t="shared" si="109"/>
        <v>4.4129931813417633E-3</v>
      </c>
      <c r="G168">
        <f t="shared" si="110"/>
        <v>2.60395194859506E-2</v>
      </c>
      <c r="H168">
        <f t="shared" si="111"/>
        <v>-3.1155531305140496</v>
      </c>
      <c r="J168">
        <f t="shared" si="112"/>
        <v>15</v>
      </c>
      <c r="M168">
        <f t="shared" si="113"/>
        <v>3.9429122506617488E-2</v>
      </c>
      <c r="N168">
        <f t="shared" si="114"/>
        <v>-1.5707963250000001</v>
      </c>
      <c r="O168">
        <f t="shared" si="115"/>
        <v>16.700513321843012</v>
      </c>
      <c r="P168">
        <f t="shared" si="116"/>
        <v>1.510882088389877</v>
      </c>
      <c r="Q168">
        <f t="shared" si="117"/>
        <v>11.705860328371285</v>
      </c>
      <c r="R168">
        <f t="shared" si="118"/>
        <v>1.4852647821200939</v>
      </c>
      <c r="S168">
        <f t="shared" si="119"/>
        <v>0.95867007394061943</v>
      </c>
      <c r="T168">
        <f t="shared" si="120"/>
        <v>-0.28850580535738246</v>
      </c>
      <c r="U168">
        <f t="shared" si="121"/>
        <v>0.9736768623911326</v>
      </c>
      <c r="V168">
        <f t="shared" si="122"/>
        <v>-0.22995408138444412</v>
      </c>
      <c r="X168">
        <f t="shared" si="139"/>
        <v>-6.4288195991120016</v>
      </c>
      <c r="Y168">
        <f t="shared" si="123"/>
        <v>-123.29433700168104</v>
      </c>
      <c r="Z168">
        <f t="shared" si="140"/>
        <v>56.705662998318957</v>
      </c>
      <c r="AC168">
        <v>1</v>
      </c>
      <c r="AD168">
        <f t="shared" si="124"/>
        <v>16.670547237960001</v>
      </c>
      <c r="AE168">
        <f t="shared" si="125"/>
        <v>-3.2983928851044504E-4</v>
      </c>
      <c r="AF168">
        <f t="shared" si="126"/>
        <v>1.4089980203397E-3</v>
      </c>
      <c r="AG168">
        <f t="shared" si="141"/>
        <v>11059.293935461672</v>
      </c>
      <c r="AH168">
        <f t="shared" si="142"/>
        <v>-3298.6488100103975</v>
      </c>
      <c r="AJ168">
        <f t="shared" si="127"/>
        <v>18000</v>
      </c>
      <c r="AK168">
        <f t="shared" si="128"/>
        <v>5342.1526376190004</v>
      </c>
      <c r="AL168">
        <v>1</v>
      </c>
      <c r="AM168">
        <f t="shared" si="129"/>
        <v>11.663068465345502</v>
      </c>
      <c r="AN168">
        <f t="shared" si="143"/>
        <v>586.05818315512397</v>
      </c>
      <c r="AO168">
        <f t="shared" si="144"/>
        <v>-1493.0840771952044</v>
      </c>
      <c r="AQ168">
        <f t="shared" si="130"/>
        <v>0.55688589408030298</v>
      </c>
      <c r="AR168">
        <f t="shared" si="131"/>
        <v>-74.622709806760597</v>
      </c>
      <c r="AT168">
        <f t="shared" si="156"/>
        <v>-239995.34811267562</v>
      </c>
      <c r="AU168">
        <f t="shared" si="157"/>
        <v>-827111.45300544321</v>
      </c>
      <c r="AV168">
        <f t="shared" si="145"/>
        <v>-1.8532020985491113</v>
      </c>
      <c r="AW168">
        <f t="shared" si="146"/>
        <v>-98981.552676947307</v>
      </c>
      <c r="AX168">
        <f t="shared" si="147"/>
        <v>-54864.537856089199</v>
      </c>
      <c r="AY168">
        <f t="shared" si="155"/>
        <v>-2.6354613344386917</v>
      </c>
      <c r="BA168">
        <f t="shared" si="132"/>
        <v>7.6100200713505002</v>
      </c>
      <c r="BB168">
        <f t="shared" si="148"/>
        <v>17.627716044387203</v>
      </c>
      <c r="BC168">
        <f t="shared" si="149"/>
        <v>0.78225923588958035</v>
      </c>
      <c r="BD168">
        <f t="shared" si="133"/>
        <v>-135.17984724718386</v>
      </c>
      <c r="BF168">
        <f t="shared" si="134"/>
        <v>-5.9417893663341648</v>
      </c>
      <c r="BG168">
        <f t="shared" si="135"/>
        <v>-130.43519153549258</v>
      </c>
      <c r="BH168">
        <f t="shared" si="150"/>
        <v>49.564808464507422</v>
      </c>
      <c r="BI168">
        <f t="shared" si="151"/>
        <v>49.564808464507422</v>
      </c>
      <c r="BJ168">
        <f t="shared" si="136"/>
        <v>0</v>
      </c>
      <c r="BK168">
        <f t="shared" si="152"/>
        <v>0</v>
      </c>
      <c r="BM168">
        <f t="shared" si="153"/>
        <v>-23.569505410721369</v>
      </c>
      <c r="BN168">
        <f t="shared" si="137"/>
        <v>-175.25534428830872</v>
      </c>
      <c r="BQ168" s="56">
        <f t="shared" si="154"/>
        <v>34.529676844672338</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1.0016377565082264</v>
      </c>
      <c r="D169">
        <f t="shared" si="108"/>
        <v>5.7193083887447767E-2</v>
      </c>
      <c r="F169">
        <f t="shared" si="109"/>
        <v>4.347589645602435E-3</v>
      </c>
      <c r="G169">
        <f t="shared" si="110"/>
        <v>2.5844997514047816E-2</v>
      </c>
      <c r="H169">
        <f t="shared" si="111"/>
        <v>-3.1157476524859522</v>
      </c>
      <c r="J169">
        <f t="shared" si="112"/>
        <v>15</v>
      </c>
      <c r="M169">
        <f t="shared" si="113"/>
        <v>3.9137054932494399E-2</v>
      </c>
      <c r="N169">
        <f t="shared" si="114"/>
        <v>-1.5707963250000001</v>
      </c>
      <c r="O169">
        <f t="shared" si="115"/>
        <v>16.824698813674466</v>
      </c>
      <c r="P169">
        <f t="shared" si="116"/>
        <v>1.5113248479564452</v>
      </c>
      <c r="Q169">
        <f t="shared" si="117"/>
        <v>11.792582321933169</v>
      </c>
      <c r="R169">
        <f t="shared" si="118"/>
        <v>1.4858952976688362</v>
      </c>
      <c r="S169">
        <f t="shared" si="119"/>
        <v>0.9580892921675811</v>
      </c>
      <c r="T169">
        <f t="shared" si="120"/>
        <v>-0.29054010276518555</v>
      </c>
      <c r="U169">
        <f t="shared" si="121"/>
        <v>0.97329816891983023</v>
      </c>
      <c r="V169">
        <f t="shared" si="122"/>
        <v>-0.23160965371080278</v>
      </c>
      <c r="X169">
        <f t="shared" si="139"/>
        <v>-6.5030651732812697</v>
      </c>
      <c r="Y169">
        <f t="shared" si="123"/>
        <v>-123.43118093329444</v>
      </c>
      <c r="Z169">
        <f t="shared" si="140"/>
        <v>56.568819066705558</v>
      </c>
      <c r="AC169">
        <v>1</v>
      </c>
      <c r="AD169">
        <f t="shared" si="124"/>
        <v>16.794954306900003</v>
      </c>
      <c r="AE169">
        <f t="shared" si="125"/>
        <v>-3.3478063227349416E-4</v>
      </c>
      <c r="AF169">
        <f t="shared" si="126"/>
        <v>1.4195129309392501E-3</v>
      </c>
      <c r="AG169">
        <f t="shared" si="141"/>
        <v>11050.692995798825</v>
      </c>
      <c r="AH169">
        <f t="shared" si="142"/>
        <v>-3310.6834645629074</v>
      </c>
      <c r="AJ169">
        <f t="shared" si="127"/>
        <v>18000</v>
      </c>
      <c r="AK169">
        <f t="shared" si="128"/>
        <v>5382.0194483475007</v>
      </c>
      <c r="AL169">
        <v>1</v>
      </c>
      <c r="AM169">
        <f t="shared" si="129"/>
        <v>11.75010628971375</v>
      </c>
      <c r="AN169">
        <f t="shared" si="143"/>
        <v>584.18223021722065</v>
      </c>
      <c r="AO169">
        <f t="shared" si="144"/>
        <v>-1482.1838492668694</v>
      </c>
      <c r="AQ169">
        <f t="shared" si="130"/>
        <v>0.54866673982223202</v>
      </c>
      <c r="AR169">
        <f t="shared" si="131"/>
        <v>-74.070009876001322</v>
      </c>
      <c r="AT169">
        <f t="shared" si="156"/>
        <v>-239159.20921770751</v>
      </c>
      <c r="AU169">
        <f t="shared" si="157"/>
        <v>-820341.40123856277</v>
      </c>
      <c r="AV169">
        <f t="shared" si="145"/>
        <v>-1.8544701874129856</v>
      </c>
      <c r="AW169">
        <f t="shared" si="146"/>
        <v>-97367.553493234518</v>
      </c>
      <c r="AX169">
        <f t="shared" si="147"/>
        <v>-54345.001193662094</v>
      </c>
      <c r="AY169">
        <f t="shared" si="155"/>
        <v>-2.6325192579233461</v>
      </c>
      <c r="BA169">
        <f t="shared" si="132"/>
        <v>7.6631246034739284</v>
      </c>
      <c r="BB169">
        <f t="shared" si="148"/>
        <v>17.688117746057895</v>
      </c>
      <c r="BC169">
        <f t="shared" si="149"/>
        <v>0.77804907051036043</v>
      </c>
      <c r="BD169">
        <f t="shared" si="133"/>
        <v>-135.42107195474091</v>
      </c>
      <c r="BF169">
        <f t="shared" si="134"/>
        <v>-6.0108724216916194</v>
      </c>
      <c r="BG169">
        <f t="shared" si="135"/>
        <v>-130.6633403461349</v>
      </c>
      <c r="BH169">
        <f t="shared" si="150"/>
        <v>49.336659653865098</v>
      </c>
      <c r="BI169">
        <f t="shared" si="151"/>
        <v>49.336659653865098</v>
      </c>
      <c r="BJ169">
        <f t="shared" si="136"/>
        <v>0</v>
      </c>
      <c r="BK169">
        <f t="shared" si="152"/>
        <v>0</v>
      </c>
      <c r="BM169">
        <f t="shared" si="153"/>
        <v>-23.698990167749514</v>
      </c>
      <c r="BN169">
        <f t="shared" si="137"/>
        <v>-175.24226839139402</v>
      </c>
      <c r="BQ169" s="56">
        <f t="shared" si="154"/>
        <v>34.59007854634303</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1.0016620892257619</v>
      </c>
      <c r="D170">
        <f t="shared" si="108"/>
        <v>5.7615802849781975E-2</v>
      </c>
      <c r="F170">
        <f t="shared" si="109"/>
        <v>4.2836313200550515E-3</v>
      </c>
      <c r="G170">
        <f t="shared" si="110"/>
        <v>2.5653372052771253E-2</v>
      </c>
      <c r="H170">
        <f t="shared" si="111"/>
        <v>-3.1159392779472288</v>
      </c>
      <c r="J170">
        <f t="shared" si="112"/>
        <v>15</v>
      </c>
      <c r="M170">
        <f t="shared" si="113"/>
        <v>3.8849282469755463E-2</v>
      </c>
      <c r="N170">
        <f t="shared" si="114"/>
        <v>-1.5707963250000001</v>
      </c>
      <c r="O170">
        <f t="shared" si="115"/>
        <v>16.948887555419873</v>
      </c>
      <c r="P170">
        <f t="shared" si="116"/>
        <v>1.5117611191871461</v>
      </c>
      <c r="Q170">
        <f t="shared" si="117"/>
        <v>11.879308935184159</v>
      </c>
      <c r="R170">
        <f t="shared" si="118"/>
        <v>1.4865166071216451</v>
      </c>
      <c r="S170">
        <f t="shared" si="119"/>
        <v>0.95750525836405698</v>
      </c>
      <c r="T170">
        <f t="shared" si="120"/>
        <v>-0.29257192843152596</v>
      </c>
      <c r="U170">
        <f t="shared" si="121"/>
        <v>0.9729171063315657</v>
      </c>
      <c r="V170">
        <f t="shared" si="122"/>
        <v>-0.2332639341996911</v>
      </c>
      <c r="X170">
        <f t="shared" si="139"/>
        <v>-6.5768606869560333</v>
      </c>
      <c r="Y170">
        <f t="shared" si="123"/>
        <v>-123.56854366704006</v>
      </c>
      <c r="Z170">
        <f t="shared" si="140"/>
        <v>56.431456332959939</v>
      </c>
      <c r="AC170">
        <v>1</v>
      </c>
      <c r="AD170">
        <f t="shared" si="124"/>
        <v>16.919361375840001</v>
      </c>
      <c r="AE170">
        <f t="shared" si="125"/>
        <v>-3.3975871465188195E-4</v>
      </c>
      <c r="AF170">
        <f t="shared" si="126"/>
        <v>1.4300278415388E-3</v>
      </c>
      <c r="AG170">
        <f t="shared" si="141"/>
        <v>11042.041625705264</v>
      </c>
      <c r="AH170">
        <f t="shared" si="142"/>
        <v>-3322.7533981220563</v>
      </c>
      <c r="AJ170">
        <f t="shared" si="127"/>
        <v>18000</v>
      </c>
      <c r="AK170">
        <f t="shared" si="128"/>
        <v>5421.886259076</v>
      </c>
      <c r="AL170">
        <v>1</v>
      </c>
      <c r="AM170">
        <f t="shared" si="129"/>
        <v>11.837144114082001</v>
      </c>
      <c r="AN170">
        <f t="shared" si="143"/>
        <v>582.34711527221259</v>
      </c>
      <c r="AO170">
        <f t="shared" si="144"/>
        <v>-1471.4404688211037</v>
      </c>
      <c r="AQ170">
        <f t="shared" si="130"/>
        <v>0.54062820997999672</v>
      </c>
      <c r="AR170">
        <f t="shared" si="131"/>
        <v>-73.525436557279562</v>
      </c>
      <c r="AT170">
        <f t="shared" si="156"/>
        <v>-238337.25497047868</v>
      </c>
      <c r="AU170">
        <f t="shared" si="157"/>
        <v>-813667.30523546413</v>
      </c>
      <c r="AV170">
        <f t="shared" si="145"/>
        <v>-1.8557426599356472</v>
      </c>
      <c r="AW170">
        <f t="shared" si="146"/>
        <v>-95788.90100897268</v>
      </c>
      <c r="AX170">
        <f t="shared" si="147"/>
        <v>-53836.579046907056</v>
      </c>
      <c r="AY170">
        <f t="shared" si="155"/>
        <v>-2.6295575763063637</v>
      </c>
      <c r="BA170">
        <f t="shared" si="132"/>
        <v>7.7161075943291708</v>
      </c>
      <c r="BB170">
        <f t="shared" si="148"/>
        <v>17.747965497367609</v>
      </c>
      <c r="BC170">
        <f t="shared" si="149"/>
        <v>0.77381491637071642</v>
      </c>
      <c r="BD170">
        <f t="shared" si="133"/>
        <v>-135.66367111702755</v>
      </c>
      <c r="BF170">
        <f t="shared" si="134"/>
        <v>-6.0795428766316428</v>
      </c>
      <c r="BG170">
        <f t="shared" si="135"/>
        <v>-130.89269882612294</v>
      </c>
      <c r="BH170">
        <f t="shared" si="150"/>
        <v>49.107301173877062</v>
      </c>
      <c r="BI170">
        <f t="shared" si="151"/>
        <v>49.107301173877062</v>
      </c>
      <c r="BJ170">
        <f t="shared" si="136"/>
        <v>0</v>
      </c>
      <c r="BK170">
        <f t="shared" si="152"/>
        <v>0</v>
      </c>
      <c r="BM170">
        <f t="shared" si="153"/>
        <v>-23.827508373999251</v>
      </c>
      <c r="BN170">
        <f t="shared" si="137"/>
        <v>-175.22902770909536</v>
      </c>
      <c r="BQ170" s="56">
        <f t="shared" si="154"/>
        <v>34.649926297652748</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1.0016866009229051</v>
      </c>
      <c r="D171">
        <f t="shared" si="108"/>
        <v>5.8038501199420049E-2</v>
      </c>
      <c r="F171">
        <f t="shared" si="109"/>
        <v>4.2210758815408173E-3</v>
      </c>
      <c r="G171">
        <f t="shared" si="110"/>
        <v>2.5464578631599621E-2</v>
      </c>
      <c r="H171">
        <f t="shared" si="111"/>
        <v>-3.1161280713684008</v>
      </c>
      <c r="J171">
        <f t="shared" si="112"/>
        <v>15</v>
      </c>
      <c r="M171">
        <f t="shared" si="113"/>
        <v>3.8565711064866739E-2</v>
      </c>
      <c r="N171">
        <f t="shared" si="114"/>
        <v>-1.5707963250000001</v>
      </c>
      <c r="O171">
        <f t="shared" si="115"/>
        <v>17.073079476160082</v>
      </c>
      <c r="P171">
        <f t="shared" si="116"/>
        <v>1.5121910435052013</v>
      </c>
      <c r="Q171">
        <f t="shared" si="117"/>
        <v>11.966040067677493</v>
      </c>
      <c r="R171">
        <f t="shared" si="118"/>
        <v>1.4871289101738359</v>
      </c>
      <c r="S171">
        <f t="shared" si="119"/>
        <v>0.9569179929266326</v>
      </c>
      <c r="T171">
        <f t="shared" si="120"/>
        <v>-0.29460127011318027</v>
      </c>
      <c r="U171">
        <f t="shared" si="121"/>
        <v>0.97253368366117077</v>
      </c>
      <c r="V171">
        <f t="shared" si="122"/>
        <v>-0.23491691531882805</v>
      </c>
      <c r="X171">
        <f t="shared" si="139"/>
        <v>-6.6502137277708773</v>
      </c>
      <c r="Y171">
        <f t="shared" si="123"/>
        <v>-123.70640822767119</v>
      </c>
      <c r="Z171">
        <f t="shared" si="140"/>
        <v>56.29359177232881</v>
      </c>
      <c r="AC171">
        <v>1</v>
      </c>
      <c r="AD171">
        <f t="shared" si="124"/>
        <v>17.043768444780003</v>
      </c>
      <c r="AE171">
        <f t="shared" si="125"/>
        <v>-3.4477353564560826E-4</v>
      </c>
      <c r="AF171">
        <f t="shared" si="126"/>
        <v>1.4405427521383498E-3</v>
      </c>
      <c r="AG171">
        <f t="shared" si="141"/>
        <v>11033.340093367902</v>
      </c>
      <c r="AH171">
        <f t="shared" si="142"/>
        <v>-3334.8567176085585</v>
      </c>
      <c r="AJ171">
        <f t="shared" si="127"/>
        <v>18000</v>
      </c>
      <c r="AK171">
        <f t="shared" si="128"/>
        <v>5461.7530698045002</v>
      </c>
      <c r="AL171">
        <v>1</v>
      </c>
      <c r="AM171">
        <f t="shared" si="129"/>
        <v>11.92418193845025</v>
      </c>
      <c r="AN171">
        <f t="shared" si="143"/>
        <v>580.55166427666438</v>
      </c>
      <c r="AO171">
        <f t="shared" si="144"/>
        <v>-1460.8505997005352</v>
      </c>
      <c r="AQ171">
        <f t="shared" si="130"/>
        <v>0.53276505061267976</v>
      </c>
      <c r="AR171">
        <f t="shared" si="131"/>
        <v>-72.988811933937129</v>
      </c>
      <c r="AT171">
        <f t="shared" si="156"/>
        <v>-237529.05179488787</v>
      </c>
      <c r="AU171">
        <f t="shared" si="157"/>
        <v>-807087.08018594095</v>
      </c>
      <c r="AV171">
        <f t="shared" si="145"/>
        <v>-1.8570193849597225</v>
      </c>
      <c r="AW171">
        <f t="shared" si="146"/>
        <v>-94244.581469357669</v>
      </c>
      <c r="AX171">
        <f t="shared" si="147"/>
        <v>-53338.933971667124</v>
      </c>
      <c r="AY171">
        <f t="shared" si="155"/>
        <v>-2.6265765365199907</v>
      </c>
      <c r="BA171">
        <f t="shared" si="132"/>
        <v>7.768966097869872</v>
      </c>
      <c r="BB171">
        <f t="shared" si="148"/>
        <v>17.807264525654041</v>
      </c>
      <c r="BC171">
        <f t="shared" si="149"/>
        <v>0.76955715156026816</v>
      </c>
      <c r="BD171">
        <f t="shared" si="133"/>
        <v>-135.90762307110433</v>
      </c>
      <c r="BF171">
        <f t="shared" si="134"/>
        <v>-6.1478098147121436</v>
      </c>
      <c r="BG171">
        <f t="shared" si="135"/>
        <v>-131.12324901497595</v>
      </c>
      <c r="BH171">
        <f t="shared" si="150"/>
        <v>48.876750985024046</v>
      </c>
      <c r="BI171">
        <f t="shared" si="151"/>
        <v>48.876750985024046</v>
      </c>
      <c r="BJ171">
        <f t="shared" si="136"/>
        <v>0</v>
      </c>
      <c r="BK171">
        <f t="shared" si="152"/>
        <v>0</v>
      </c>
      <c r="BM171">
        <f t="shared" si="153"/>
        <v>-23.955074340366185</v>
      </c>
      <c r="BN171">
        <f t="shared" si="137"/>
        <v>-175.21562594387166</v>
      </c>
      <c r="BQ171" s="56">
        <f t="shared" si="154"/>
        <v>34.70922532593918</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1.0017112915865169</v>
      </c>
      <c r="D172">
        <f t="shared" si="108"/>
        <v>5.8461178786830423E-2</v>
      </c>
      <c r="F172">
        <f t="shared" si="109"/>
        <v>4.1598825469011695E-3</v>
      </c>
      <c r="G172">
        <f t="shared" si="110"/>
        <v>2.5278554686400841E-2</v>
      </c>
      <c r="H172">
        <f t="shared" si="111"/>
        <v>-3.1163140953135993</v>
      </c>
      <c r="J172">
        <f t="shared" si="112"/>
        <v>15</v>
      </c>
      <c r="M172">
        <f t="shared" si="113"/>
        <v>3.8286249390483654E-2</v>
      </c>
      <c r="N172">
        <f t="shared" si="114"/>
        <v>-1.5707963250000001</v>
      </c>
      <c r="O172">
        <f t="shared" si="115"/>
        <v>17.197274507022765</v>
      </c>
      <c r="P172">
        <f t="shared" si="116"/>
        <v>1.512614758258062</v>
      </c>
      <c r="Q172">
        <f t="shared" si="117"/>
        <v>12.052775621852494</v>
      </c>
      <c r="R172">
        <f t="shared" si="118"/>
        <v>1.4877324007999084</v>
      </c>
      <c r="S172">
        <f t="shared" si="119"/>
        <v>0.95632751629527712</v>
      </c>
      <c r="T172">
        <f t="shared" si="120"/>
        <v>-0.29662811567867814</v>
      </c>
      <c r="U172">
        <f t="shared" si="121"/>
        <v>0.97214790997994094</v>
      </c>
      <c r="V172">
        <f t="shared" si="122"/>
        <v>-0.236568589576163</v>
      </c>
      <c r="X172">
        <f t="shared" si="139"/>
        <v>-6.7231317019973051</v>
      </c>
      <c r="Y172">
        <f t="shared" si="123"/>
        <v>-123.84475810072165</v>
      </c>
      <c r="Z172">
        <f t="shared" si="140"/>
        <v>56.155241899278352</v>
      </c>
      <c r="AC172">
        <v>1</v>
      </c>
      <c r="AD172">
        <f t="shared" si="124"/>
        <v>17.168175513720001</v>
      </c>
      <c r="AE172">
        <f t="shared" si="125"/>
        <v>-3.4982509525467335E-4</v>
      </c>
      <c r="AF172">
        <f t="shared" si="126"/>
        <v>1.4510576627378999E-3</v>
      </c>
      <c r="AG172">
        <f t="shared" si="141"/>
        <v>11024.588667868229</v>
      </c>
      <c r="AH172">
        <f t="shared" si="142"/>
        <v>-3346.9915811042738</v>
      </c>
      <c r="AJ172">
        <f t="shared" si="127"/>
        <v>18000</v>
      </c>
      <c r="AK172">
        <f t="shared" si="128"/>
        <v>5501.6198805330005</v>
      </c>
      <c r="AL172">
        <v>1</v>
      </c>
      <c r="AM172">
        <f t="shared" si="129"/>
        <v>12.0112197628185</v>
      </c>
      <c r="AN172">
        <f t="shared" si="143"/>
        <v>578.79474497853244</v>
      </c>
      <c r="AO172">
        <f t="shared" si="144"/>
        <v>-1450.4109989686413</v>
      </c>
      <c r="AQ172">
        <f t="shared" si="130"/>
        <v>0.52507219742714628</v>
      </c>
      <c r="AR172">
        <f t="shared" si="131"/>
        <v>-72.459963244946181</v>
      </c>
      <c r="AT172">
        <f t="shared" si="156"/>
        <v>-236734.181950392</v>
      </c>
      <c r="AU172">
        <f t="shared" si="157"/>
        <v>-800598.70188864274</v>
      </c>
      <c r="AV172">
        <f t="shared" si="145"/>
        <v>-1.8583002349279969</v>
      </c>
      <c r="AW172">
        <f t="shared" si="146"/>
        <v>-92733.617142878807</v>
      </c>
      <c r="AX172">
        <f t="shared" si="147"/>
        <v>-52851.741583745381</v>
      </c>
      <c r="AY172">
        <f t="shared" si="155"/>
        <v>-2.6235763816380864</v>
      </c>
      <c r="BA172">
        <f t="shared" si="132"/>
        <v>7.8216971439129832</v>
      </c>
      <c r="BB172">
        <f t="shared" si="148"/>
        <v>17.866019921215702</v>
      </c>
      <c r="BC172">
        <f t="shared" si="149"/>
        <v>0.76527614671008948</v>
      </c>
      <c r="BD172">
        <f t="shared" si="133"/>
        <v>-136.15290658137485</v>
      </c>
      <c r="BF172">
        <f t="shared" si="134"/>
        <v>-6.2156821393391706</v>
      </c>
      <c r="BG172">
        <f t="shared" si="135"/>
        <v>-131.35497327032587</v>
      </c>
      <c r="BH172">
        <f t="shared" si="150"/>
        <v>48.645026729674129</v>
      </c>
      <c r="BI172">
        <f t="shared" si="151"/>
        <v>48.645026729674129</v>
      </c>
      <c r="BJ172">
        <f t="shared" si="136"/>
        <v>0</v>
      </c>
      <c r="BK172">
        <f t="shared" si="152"/>
        <v>0</v>
      </c>
      <c r="BM172">
        <f t="shared" si="153"/>
        <v>-24.081702060554875</v>
      </c>
      <c r="BN172">
        <f t="shared" si="137"/>
        <v>-175.20206668895102</v>
      </c>
      <c r="BQ172" s="56">
        <f t="shared" si="154"/>
        <v>34.767980721500841</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1.0017361612033642</v>
      </c>
      <c r="D173">
        <f t="shared" si="108"/>
        <v>5.8883835462525888E-2</v>
      </c>
      <c r="F173">
        <f t="shared" si="109"/>
        <v>4.1000120061377415E-3</v>
      </c>
      <c r="G173">
        <f t="shared" si="110"/>
        <v>2.5095239489233746E-2</v>
      </c>
      <c r="H173">
        <f t="shared" si="111"/>
        <v>-3.1164974105107666</v>
      </c>
      <c r="J173">
        <f t="shared" si="112"/>
        <v>15</v>
      </c>
      <c r="M173">
        <f t="shared" si="113"/>
        <v>3.8010808747386646E-2</v>
      </c>
      <c r="N173">
        <f t="shared" si="114"/>
        <v>-1.5707963250000001</v>
      </c>
      <c r="O173">
        <f t="shared" si="115"/>
        <v>17.321472581109152</v>
      </c>
      <c r="P173">
        <f t="shared" si="116"/>
        <v>1.513032396863023</v>
      </c>
      <c r="Q173">
        <f t="shared" si="117"/>
        <v>12.139515502931813</v>
      </c>
      <c r="R173">
        <f t="shared" si="118"/>
        <v>1.4883272674564787</v>
      </c>
      <c r="S173">
        <f t="shared" si="119"/>
        <v>0.95573384895163838</v>
      </c>
      <c r="T173">
        <f t="shared" si="120"/>
        <v>-0.29865245310840799</v>
      </c>
      <c r="U173">
        <f t="shared" si="121"/>
        <v>0.97175979439508742</v>
      </c>
      <c r="V173">
        <f t="shared" si="122"/>
        <v>-0.23821894952000805</v>
      </c>
      <c r="X173">
        <f t="shared" si="139"/>
        <v>-6.7956218401717692</v>
      </c>
      <c r="Y173">
        <f t="shared" si="123"/>
        <v>-123.98357721657129</v>
      </c>
      <c r="Z173">
        <f t="shared" si="140"/>
        <v>56.016422783428709</v>
      </c>
      <c r="AC173">
        <v>1</v>
      </c>
      <c r="AD173">
        <f t="shared" si="124"/>
        <v>17.292582582660003</v>
      </c>
      <c r="AE173">
        <f t="shared" si="125"/>
        <v>-3.5491339347907706E-4</v>
      </c>
      <c r="AF173">
        <f t="shared" si="126"/>
        <v>1.46157257333745E-3</v>
      </c>
      <c r="AG173">
        <f t="shared" si="141"/>
        <v>11015.787619163315</v>
      </c>
      <c r="AH173">
        <f t="shared" si="142"/>
        <v>-3359.1561960902427</v>
      </c>
      <c r="AJ173">
        <f t="shared" si="127"/>
        <v>18000</v>
      </c>
      <c r="AK173">
        <f t="shared" si="128"/>
        <v>5541.4866912615007</v>
      </c>
      <c r="AL173">
        <v>1</v>
      </c>
      <c r="AM173">
        <f t="shared" si="129"/>
        <v>12.098257587186751</v>
      </c>
      <c r="AN173">
        <f t="shared" si="143"/>
        <v>577.07526514878987</v>
      </c>
      <c r="AO173">
        <f t="shared" si="144"/>
        <v>-1440.1185137026516</v>
      </c>
      <c r="AQ173">
        <f t="shared" si="130"/>
        <v>0.51754476762239932</v>
      </c>
      <c r="AR173">
        <f t="shared" si="131"/>
        <v>-71.938722699513505</v>
      </c>
      <c r="AT173">
        <f t="shared" si="156"/>
        <v>-235952.24285135098</v>
      </c>
      <c r="AU173">
        <f t="shared" si="157"/>
        <v>-794200.20456463669</v>
      </c>
      <c r="AV173">
        <f t="shared" si="145"/>
        <v>-1.859585085756486</v>
      </c>
      <c r="AW173">
        <f t="shared" si="146"/>
        <v>-91255.06479957125</v>
      </c>
      <c r="AX173">
        <f t="shared" si="147"/>
        <v>-52374.689951311666</v>
      </c>
      <c r="AY173">
        <f t="shared" si="155"/>
        <v>-2.6205573511100875</v>
      </c>
      <c r="BA173">
        <f t="shared" si="132"/>
        <v>7.8742977385999886</v>
      </c>
      <c r="BB173">
        <f t="shared" si="148"/>
        <v>17.924236641358448</v>
      </c>
      <c r="BC173">
        <f t="shared" si="149"/>
        <v>0.76097226535360152</v>
      </c>
      <c r="BD173">
        <f t="shared" si="133"/>
        <v>-136.39950081890845</v>
      </c>
      <c r="BF173">
        <f t="shared" si="134"/>
        <v>-6.2831685790594864</v>
      </c>
      <c r="BG173">
        <f t="shared" si="135"/>
        <v>-131.58785425126169</v>
      </c>
      <c r="BH173">
        <f t="shared" si="150"/>
        <v>48.412145748738311</v>
      </c>
      <c r="BI173">
        <f t="shared" si="151"/>
        <v>48.412145748738311</v>
      </c>
      <c r="BJ173">
        <f t="shared" si="136"/>
        <v>0</v>
      </c>
      <c r="BK173">
        <f t="shared" si="152"/>
        <v>0</v>
      </c>
      <c r="BM173">
        <f t="shared" si="153"/>
        <v>-24.207405220417936</v>
      </c>
      <c r="BN173">
        <f t="shared" si="137"/>
        <v>-175.18835343235324</v>
      </c>
      <c r="BQ173" s="56">
        <f t="shared" si="154"/>
        <v>34.826197441643586</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1.0017612097601185</v>
      </c>
      <c r="D174">
        <f t="shared" si="108"/>
        <v>5.9306471077063889E-2</v>
      </c>
      <c r="F174">
        <f t="shared" si="109"/>
        <v>4.0414263589366355E-3</v>
      </c>
      <c r="G174">
        <f t="shared" si="110"/>
        <v>2.4914574081239316E-2</v>
      </c>
      <c r="H174">
        <f t="shared" si="111"/>
        <v>-3.1166780759187609</v>
      </c>
      <c r="J174">
        <f t="shared" si="112"/>
        <v>15</v>
      </c>
      <c r="M174">
        <f t="shared" si="113"/>
        <v>3.7739302970619601E-2</v>
      </c>
      <c r="N174">
        <f t="shared" si="114"/>
        <v>-1.5707963250000001</v>
      </c>
      <c r="O174">
        <f t="shared" si="115"/>
        <v>17.44567363342389</v>
      </c>
      <c r="P174">
        <f t="shared" si="116"/>
        <v>1.5134440889466456</v>
      </c>
      <c r="Q174">
        <f t="shared" si="117"/>
        <v>12.226259618823059</v>
      </c>
      <c r="R174">
        <f t="shared" si="118"/>
        <v>1.4889136932766542</v>
      </c>
      <c r="S174">
        <f t="shared" si="119"/>
        <v>0.95513701141734497</v>
      </c>
      <c r="T174">
        <f t="shared" si="120"/>
        <v>-0.30067427049471185</v>
      </c>
      <c r="U174">
        <f t="shared" si="121"/>
        <v>0.97136934604919034</v>
      </c>
      <c r="V174">
        <f t="shared" si="122"/>
        <v>-0.23986798773916804</v>
      </c>
      <c r="X174">
        <f t="shared" si="139"/>
        <v>-6.8676912025055623</v>
      </c>
      <c r="Y174">
        <f t="shared" si="123"/>
        <v>-124.12284993517854</v>
      </c>
      <c r="Z174">
        <f t="shared" si="140"/>
        <v>55.877150064821464</v>
      </c>
      <c r="AC174">
        <v>1</v>
      </c>
      <c r="AD174">
        <f t="shared" si="124"/>
        <v>17.416989651600002</v>
      </c>
      <c r="AE174">
        <f t="shared" si="125"/>
        <v>-3.6003843031881945E-4</v>
      </c>
      <c r="AF174">
        <f t="shared" si="126"/>
        <v>1.472087483937E-3</v>
      </c>
      <c r="AG174">
        <f t="shared" si="141"/>
        <v>11006.937218066763</v>
      </c>
      <c r="AH174">
        <f t="shared" si="142"/>
        <v>-3371.3488177601716</v>
      </c>
      <c r="AJ174">
        <f t="shared" si="127"/>
        <v>18000</v>
      </c>
      <c r="AK174">
        <f t="shared" si="128"/>
        <v>5581.35350199</v>
      </c>
      <c r="AL174">
        <v>1</v>
      </c>
      <c r="AM174">
        <f t="shared" si="129"/>
        <v>12.185295411555</v>
      </c>
      <c r="AN174">
        <f t="shared" si="143"/>
        <v>575.39217089953661</v>
      </c>
      <c r="AO174">
        <f t="shared" si="144"/>
        <v>-1429.9700779167945</v>
      </c>
      <c r="AQ174">
        <f t="shared" si="130"/>
        <v>0.51017805214019696</v>
      </c>
      <c r="AR174">
        <f t="shared" si="131"/>
        <v>-71.424927299627569</v>
      </c>
      <c r="AT174">
        <f t="shared" si="156"/>
        <v>-235182.84642026288</v>
      </c>
      <c r="AU174">
        <f t="shared" si="157"/>
        <v>-787889.67876491358</v>
      </c>
      <c r="AV174">
        <f t="shared" si="145"/>
        <v>-1.860873816712902</v>
      </c>
      <c r="AW174">
        <f t="shared" si="146"/>
        <v>-89808.014263546647</v>
      </c>
      <c r="AX174">
        <f t="shared" si="147"/>
        <v>-51907.479020043524</v>
      </c>
      <c r="AY174">
        <f t="shared" si="155"/>
        <v>-2.6175196809849974</v>
      </c>
      <c r="BA174">
        <f t="shared" si="132"/>
        <v>7.9267648648852127</v>
      </c>
      <c r="BB174">
        <f t="shared" si="148"/>
        <v>17.981919514322328</v>
      </c>
      <c r="BC174">
        <f t="shared" si="149"/>
        <v>0.75664586427209546</v>
      </c>
      <c r="BD174">
        <f t="shared" si="133"/>
        <v>-136.6473853416428</v>
      </c>
      <c r="BF174">
        <f t="shared" si="134"/>
        <v>-6.3502776926303923</v>
      </c>
      <c r="BG174">
        <f t="shared" si="135"/>
        <v>-131.82187490237737</v>
      </c>
      <c r="BH174">
        <f t="shared" si="150"/>
        <v>48.178125097622626</v>
      </c>
      <c r="BI174">
        <f t="shared" si="151"/>
        <v>48.178125097622626</v>
      </c>
      <c r="BJ174">
        <f t="shared" si="136"/>
        <v>0</v>
      </c>
      <c r="BK174">
        <f t="shared" si="152"/>
        <v>0</v>
      </c>
      <c r="BM174">
        <f t="shared" si="153"/>
        <v>-24.332197206952721</v>
      </c>
      <c r="BN174">
        <f t="shared" si="137"/>
        <v>-175.17448956073457</v>
      </c>
      <c r="BQ174" s="56">
        <f t="shared" si="154"/>
        <v>34.883880314607467</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1.0017864372433576</v>
      </c>
      <c r="D175">
        <f t="shared" si="108"/>
        <v>5.9729085481046898E-2</v>
      </c>
      <c r="F175">
        <f t="shared" si="109"/>
        <v>3.9840890543646366E-3</v>
      </c>
      <c r="G175">
        <f t="shared" si="110"/>
        <v>2.4736501208463567E-2</v>
      </c>
      <c r="H175">
        <f t="shared" si="111"/>
        <v>-3.1168561487915367</v>
      </c>
      <c r="J175">
        <f t="shared" si="112"/>
        <v>15</v>
      </c>
      <c r="M175">
        <f t="shared" si="113"/>
        <v>3.7471648339622292E-2</v>
      </c>
      <c r="N175">
        <f t="shared" si="114"/>
        <v>-1.5707963250000001</v>
      </c>
      <c r="O175">
        <f t="shared" si="115"/>
        <v>17.569877600807914</v>
      </c>
      <c r="P175">
        <f t="shared" si="116"/>
        <v>1.5138499604782918</v>
      </c>
      <c r="Q175">
        <f t="shared" si="117"/>
        <v>12.313007880024543</v>
      </c>
      <c r="R175">
        <f t="shared" si="118"/>
        <v>1.4894918562562682</v>
      </c>
      <c r="S175">
        <f t="shared" si="119"/>
        <v>0.9545370242523159</v>
      </c>
      <c r="T175">
        <f t="shared" si="120"/>
        <v>-0.30269355604196968</v>
      </c>
      <c r="U175">
        <f t="shared" si="121"/>
        <v>0.97097657411964899</v>
      </c>
      <c r="V175">
        <f t="shared" si="122"/>
        <v>-0.24151569686306706</v>
      </c>
      <c r="X175">
        <f t="shared" si="139"/>
        <v>-6.9393466840866331</v>
      </c>
      <c r="Y175">
        <f t="shared" si="123"/>
        <v>-124.26256103144813</v>
      </c>
      <c r="Z175">
        <f t="shared" si="140"/>
        <v>55.737438968551871</v>
      </c>
      <c r="AC175">
        <v>1</v>
      </c>
      <c r="AD175">
        <f t="shared" si="124"/>
        <v>17.54139672054</v>
      </c>
      <c r="AE175">
        <f t="shared" si="125"/>
        <v>-3.6520020577390051E-4</v>
      </c>
      <c r="AF175">
        <f t="shared" si="126"/>
        <v>1.4826023945365501E-3</v>
      </c>
      <c r="AG175">
        <f t="shared" si="141"/>
        <v>10998.037736229726</v>
      </c>
      <c r="AH175">
        <f t="shared" si="142"/>
        <v>-3383.5677474056242</v>
      </c>
      <c r="AJ175">
        <f t="shared" si="127"/>
        <v>18000</v>
      </c>
      <c r="AK175">
        <f t="shared" si="128"/>
        <v>5621.2203127185003</v>
      </c>
      <c r="AL175">
        <v>1</v>
      </c>
      <c r="AM175">
        <f t="shared" si="129"/>
        <v>12.27233323592325</v>
      </c>
      <c r="AN175">
        <f t="shared" si="143"/>
        <v>573.74444508380452</v>
      </c>
      <c r="AO175">
        <f t="shared" si="144"/>
        <v>-1419.9627096098172</v>
      </c>
      <c r="AQ175">
        <f t="shared" si="130"/>
        <v>0.50296750829896386</v>
      </c>
      <c r="AR175">
        <f t="shared" si="131"/>
        <v>-70.918418670153912</v>
      </c>
      <c r="AT175">
        <f t="shared" si="156"/>
        <v>-234425.61847297219</v>
      </c>
      <c r="AU175">
        <f t="shared" si="157"/>
        <v>-781665.26936716482</v>
      </c>
      <c r="AV175">
        <f t="shared" si="145"/>
        <v>-1.8621663103002488</v>
      </c>
      <c r="AW175">
        <f t="shared" si="146"/>
        <v>-88391.587035698714</v>
      </c>
      <c r="AX175">
        <f t="shared" si="147"/>
        <v>-51449.82006900815</v>
      </c>
      <c r="AY175">
        <f t="shared" si="155"/>
        <v>-2.6144636041258438</v>
      </c>
      <c r="BA175">
        <f t="shared" si="132"/>
        <v>7.9790954830510863</v>
      </c>
      <c r="BB175">
        <f t="shared" si="148"/>
        <v>18.039073243093679</v>
      </c>
      <c r="BC175">
        <f t="shared" si="149"/>
        <v>0.75229729382559496</v>
      </c>
      <c r="BD175">
        <f t="shared" si="133"/>
        <v>-136.89654007542731</v>
      </c>
      <c r="BF175">
        <f t="shared" si="134"/>
        <v>-6.4170178738769916</v>
      </c>
      <c r="BG175">
        <f t="shared" si="135"/>
        <v>-132.05701843849201</v>
      </c>
      <c r="BH175">
        <f t="shared" si="150"/>
        <v>47.942981561507992</v>
      </c>
      <c r="BI175">
        <f t="shared" si="151"/>
        <v>47.942981561507992</v>
      </c>
      <c r="BJ175">
        <f t="shared" si="136"/>
        <v>0</v>
      </c>
      <c r="BK175">
        <f t="shared" si="152"/>
        <v>0</v>
      </c>
      <c r="BM175">
        <f t="shared" si="153"/>
        <v>-24.456091116970669</v>
      </c>
      <c r="BN175">
        <f t="shared" si="137"/>
        <v>-175.1604783630647</v>
      </c>
      <c r="BQ175" s="56">
        <f t="shared" si="154"/>
        <v>34.941034043378821</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1.0018118436395642</v>
      </c>
      <c r="D176">
        <f t="shared" si="108"/>
        <v>6.0151678525122668E-2</v>
      </c>
      <c r="F176">
        <f t="shared" si="109"/>
        <v>3.9279648335573021E-3</v>
      </c>
      <c r="G176">
        <f t="shared" si="110"/>
        <v>2.4560965260463207E-2</v>
      </c>
      <c r="H176">
        <f t="shared" si="111"/>
        <v>-3.117031684739537</v>
      </c>
      <c r="J176">
        <f t="shared" si="112"/>
        <v>15</v>
      </c>
      <c r="M176">
        <f t="shared" si="113"/>
        <v>3.7207763492160165E-2</v>
      </c>
      <c r="N176">
        <f t="shared" si="114"/>
        <v>-1.5707963250000001</v>
      </c>
      <c r="O176">
        <f t="shared" si="115"/>
        <v>17.694084421874052</v>
      </c>
      <c r="P176">
        <f t="shared" si="116"/>
        <v>1.5142501338980603</v>
      </c>
      <c r="Q176">
        <f t="shared" si="117"/>
        <v>12.399760199534954</v>
      </c>
      <c r="R176">
        <f t="shared" si="118"/>
        <v>1.4900619294323665</v>
      </c>
      <c r="S176">
        <f t="shared" si="119"/>
        <v>0.95393390805307654</v>
      </c>
      <c r="T176">
        <f t="shared" si="120"/>
        <v>-0.30471029806667316</v>
      </c>
      <c r="U176">
        <f t="shared" si="121"/>
        <v>0.97058148781813602</v>
      </c>
      <c r="V176">
        <f t="shared" si="122"/>
        <v>-0.24316206956187264</v>
      </c>
      <c r="X176">
        <f t="shared" si="139"/>
        <v>-7.010595019882996</v>
      </c>
      <c r="Y176">
        <f t="shared" si="123"/>
        <v>-124.40269568120358</v>
      </c>
      <c r="Z176">
        <f t="shared" si="140"/>
        <v>55.597304318796418</v>
      </c>
      <c r="AC176">
        <v>1</v>
      </c>
      <c r="AD176">
        <f t="shared" si="124"/>
        <v>17.665803789480002</v>
      </c>
      <c r="AE176">
        <f t="shared" si="125"/>
        <v>-3.7039871984432025E-4</v>
      </c>
      <c r="AF176">
        <f t="shared" si="126"/>
        <v>1.4931173051360999E-3</v>
      </c>
      <c r="AG176">
        <f t="shared" si="141"/>
        <v>10989.089446121941</v>
      </c>
      <c r="AH176">
        <f t="shared" si="142"/>
        <v>-3395.8113308693637</v>
      </c>
      <c r="AJ176">
        <f t="shared" si="127"/>
        <v>18000</v>
      </c>
      <c r="AK176">
        <f t="shared" si="128"/>
        <v>5661.0871234470005</v>
      </c>
      <c r="AL176">
        <v>1</v>
      </c>
      <c r="AM176">
        <f t="shared" si="129"/>
        <v>12.359371060291501</v>
      </c>
      <c r="AN176">
        <f t="shared" si="143"/>
        <v>572.13110577256452</v>
      </c>
      <c r="AO176">
        <f t="shared" si="144"/>
        <v>-1410.0935079310088</v>
      </c>
      <c r="AQ176">
        <f t="shared" si="130"/>
        <v>0.49590875278948676</v>
      </c>
      <c r="AR176">
        <f t="shared" si="131"/>
        <v>-70.419042896107115</v>
      </c>
      <c r="AT176">
        <f t="shared" si="156"/>
        <v>-233680.19813405786</v>
      </c>
      <c r="AU176">
        <f t="shared" si="157"/>
        <v>-775525.17365741881</v>
      </c>
      <c r="AV176">
        <f t="shared" si="145"/>
        <v>-1.8634624521452934</v>
      </c>
      <c r="AW176">
        <f t="shared" si="146"/>
        <v>-87004.934982731764</v>
      </c>
      <c r="AX176">
        <f t="shared" si="147"/>
        <v>-51001.435195427111</v>
      </c>
      <c r="AY176">
        <f t="shared" si="155"/>
        <v>-2.6113893504150019</v>
      </c>
      <c r="BA176">
        <f t="shared" si="132"/>
        <v>8.0312865312502293</v>
      </c>
      <c r="BB176">
        <f t="shared" si="148"/>
        <v>18.095702409106984</v>
      </c>
      <c r="BC176">
        <f t="shared" si="149"/>
        <v>0.74792689826970848</v>
      </c>
      <c r="BD176">
        <f t="shared" si="133"/>
        <v>-137.14694529586848</v>
      </c>
      <c r="BF176">
        <f t="shared" si="134"/>
        <v>-6.4833973563464964</v>
      </c>
      <c r="BG176">
        <f t="shared" si="135"/>
        <v>-132.29326833001312</v>
      </c>
      <c r="BH176">
        <f t="shared" si="150"/>
        <v>47.70673166998688</v>
      </c>
      <c r="BI176">
        <f t="shared" si="151"/>
        <v>47.70673166998688</v>
      </c>
      <c r="BJ176">
        <f t="shared" si="136"/>
        <v>0</v>
      </c>
      <c r="BK176">
        <f t="shared" si="152"/>
        <v>0</v>
      </c>
      <c r="BM176">
        <f t="shared" si="153"/>
        <v>-24.579099765453481</v>
      </c>
      <c r="BN176">
        <f t="shared" si="137"/>
        <v>-175.14632303414464</v>
      </c>
      <c r="BQ176" s="56">
        <f t="shared" si="154"/>
        <v>34.997663209392122</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1.0018374289351268</v>
      </c>
      <c r="D177">
        <f t="shared" si="108"/>
        <v>6.0574250059984548E-2</v>
      </c>
      <c r="F177">
        <f t="shared" si="109"/>
        <v>3.8730196752302598E-3</v>
      </c>
      <c r="G177">
        <f t="shared" si="110"/>
        <v>2.4387912211553963E-2</v>
      </c>
      <c r="H177">
        <f t="shared" si="111"/>
        <v>-3.1172047377884464</v>
      </c>
      <c r="J177">
        <f t="shared" si="112"/>
        <v>15</v>
      </c>
      <c r="M177">
        <f t="shared" si="113"/>
        <v>3.6947569341865341E-2</v>
      </c>
      <c r="N177">
        <f t="shared" si="114"/>
        <v>-1.5707963250000001</v>
      </c>
      <c r="O177">
        <f t="shared" si="115"/>
        <v>17.818294036945428</v>
      </c>
      <c r="P177">
        <f t="shared" si="116"/>
        <v>1.5146447282393958</v>
      </c>
      <c r="Q177">
        <f t="shared" si="117"/>
        <v>12.486516492766794</v>
      </c>
      <c r="R177">
        <f t="shared" si="118"/>
        <v>1.4906240810543232</v>
      </c>
      <c r="S177">
        <f t="shared" si="119"/>
        <v>0.95332768345108254</v>
      </c>
      <c r="T177">
        <f t="shared" si="120"/>
        <v>-0.30672448499748878</v>
      </c>
      <c r="U177">
        <f t="shared" si="121"/>
        <v>0.97018409639004832</v>
      </c>
      <c r="V177">
        <f t="shared" si="122"/>
        <v>-0.24480709854661697</v>
      </c>
      <c r="X177">
        <f t="shared" si="139"/>
        <v>-7.081442789556748</v>
      </c>
      <c r="Y177">
        <f t="shared" si="123"/>
        <v>-124.54323944773451</v>
      </c>
      <c r="Z177">
        <f t="shared" si="140"/>
        <v>55.456760552265493</v>
      </c>
      <c r="AC177">
        <v>1</v>
      </c>
      <c r="AD177">
        <f t="shared" si="124"/>
        <v>17.79021085842</v>
      </c>
      <c r="AE177">
        <f t="shared" si="125"/>
        <v>-3.756339725300786E-4</v>
      </c>
      <c r="AF177">
        <f t="shared" si="126"/>
        <v>1.50363221573565E-3</v>
      </c>
      <c r="AG177">
        <f t="shared" si="141"/>
        <v>10980.092621012738</v>
      </c>
      <c r="AH177">
        <f t="shared" si="142"/>
        <v>-3408.0779570634995</v>
      </c>
      <c r="AJ177">
        <f t="shared" si="127"/>
        <v>18000</v>
      </c>
      <c r="AK177">
        <f t="shared" si="128"/>
        <v>5700.9539341755008</v>
      </c>
      <c r="AL177">
        <v>1</v>
      </c>
      <c r="AM177">
        <f t="shared" si="129"/>
        <v>12.446408884659752</v>
      </c>
      <c r="AN177">
        <f t="shared" si="143"/>
        <v>570.55120480471828</v>
      </c>
      <c r="AO177">
        <f t="shared" si="144"/>
        <v>-1400.3596504592701</v>
      </c>
      <c r="AQ177">
        <f t="shared" si="130"/>
        <v>0.48899755501222492</v>
      </c>
      <c r="AR177">
        <f t="shared" si="131"/>
        <v>-69.926650366748163</v>
      </c>
      <c r="AT177">
        <f t="shared" si="156"/>
        <v>-232946.23728071767</v>
      </c>
      <c r="AU177">
        <f t="shared" si="157"/>
        <v>-769467.63949236437</v>
      </c>
      <c r="AV177">
        <f t="shared" si="145"/>
        <v>-1.8647621308916809</v>
      </c>
      <c r="AW177">
        <f t="shared" si="146"/>
        <v>-85647.2390888972</v>
      </c>
      <c r="AX177">
        <f t="shared" si="147"/>
        <v>-50562.056826590473</v>
      </c>
      <c r="AY177">
        <f t="shared" si="155"/>
        <v>-2.6082971469507896</v>
      </c>
      <c r="BA177">
        <f t="shared" si="132"/>
        <v>8.0833349260740892</v>
      </c>
      <c r="BB177">
        <f t="shared" si="148"/>
        <v>18.151811475840738</v>
      </c>
      <c r="BC177">
        <f t="shared" si="149"/>
        <v>0.74353501605910877</v>
      </c>
      <c r="BD177">
        <f t="shared" si="133"/>
        <v>-137.39858161094196</v>
      </c>
      <c r="BF177">
        <f t="shared" si="134"/>
        <v>-6.549424217768963</v>
      </c>
      <c r="BG177">
        <f t="shared" si="135"/>
        <v>-132.53060828891469</v>
      </c>
      <c r="BH177">
        <f t="shared" si="150"/>
        <v>47.469391711085308</v>
      </c>
      <c r="BI177">
        <f t="shared" si="151"/>
        <v>47.469391711085308</v>
      </c>
      <c r="BJ177">
        <f t="shared" si="136"/>
        <v>0</v>
      </c>
      <c r="BK177">
        <f t="shared" si="152"/>
        <v>0</v>
      </c>
      <c r="BM177">
        <f t="shared" si="153"/>
        <v>-24.7012356936097</v>
      </c>
      <c r="BN177">
        <f t="shared" si="137"/>
        <v>-175.13202667797276</v>
      </c>
      <c r="BQ177" s="56">
        <f t="shared" si="154"/>
        <v>35.053772276125876</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1.0018631931163395</v>
      </c>
      <c r="D178">
        <f t="shared" si="108"/>
        <v>6.0996799936371845E-2</v>
      </c>
      <c r="F178">
        <f t="shared" si="109"/>
        <v>3.8192207438557438E-3</v>
      </c>
      <c r="G178">
        <f t="shared" si="110"/>
        <v>2.4217289564569287E-2</v>
      </c>
      <c r="H178">
        <f t="shared" si="111"/>
        <v>-3.1173753604354308</v>
      </c>
      <c r="J178">
        <f t="shared" si="112"/>
        <v>15</v>
      </c>
      <c r="M178">
        <f t="shared" si="113"/>
        <v>3.6690988999213497E-2</v>
      </c>
      <c r="N178">
        <f t="shared" si="114"/>
        <v>-1.5707963250000001</v>
      </c>
      <c r="O178">
        <f t="shared" si="115"/>
        <v>17.94250638799631</v>
      </c>
      <c r="P178">
        <f t="shared" si="116"/>
        <v>1.5150338592466266</v>
      </c>
      <c r="Q178">
        <f t="shared" si="117"/>
        <v>12.573276677463392</v>
      </c>
      <c r="R178">
        <f t="shared" si="118"/>
        <v>1.4911784747479317</v>
      </c>
      <c r="S178">
        <f t="shared" si="119"/>
        <v>0.95271837111105173</v>
      </c>
      <c r="T178">
        <f t="shared" si="120"/>
        <v>-0.30873610537531115</v>
      </c>
      <c r="U178">
        <f t="shared" si="121"/>
        <v>0.96978440911395924</v>
      </c>
      <c r="V178">
        <f t="shared" si="122"/>
        <v>-0.24645077656931505</v>
      </c>
      <c r="X178">
        <f t="shared" si="139"/>
        <v>-7.1518964220973231</v>
      </c>
      <c r="Y178">
        <f t="shared" si="123"/>
        <v>-124.68417826889262</v>
      </c>
      <c r="Z178">
        <f t="shared" si="140"/>
        <v>55.315821731107377</v>
      </c>
      <c r="AC178">
        <v>1</v>
      </c>
      <c r="AD178">
        <f t="shared" si="124"/>
        <v>17.914617927360002</v>
      </c>
      <c r="AE178">
        <f t="shared" si="125"/>
        <v>-3.8090596383117558E-4</v>
      </c>
      <c r="AF178">
        <f t="shared" si="126"/>
        <v>1.5141471263351999E-3</v>
      </c>
      <c r="AG178">
        <f t="shared" si="141"/>
        <v>10971.047534952135</v>
      </c>
      <c r="AH178">
        <f t="shared" si="142"/>
        <v>-3420.3660565493019</v>
      </c>
      <c r="AJ178">
        <f t="shared" si="127"/>
        <v>18000</v>
      </c>
      <c r="AK178">
        <f t="shared" si="128"/>
        <v>5740.8207449040001</v>
      </c>
      <c r="AL178">
        <v>1</v>
      </c>
      <c r="AM178">
        <f t="shared" si="129"/>
        <v>12.533446709028002</v>
      </c>
      <c r="AN178">
        <f t="shared" si="143"/>
        <v>569.0038264061136</v>
      </c>
      <c r="AO178">
        <f t="shared" si="144"/>
        <v>-1390.7583905900456</v>
      </c>
      <c r="AQ178">
        <f t="shared" si="130"/>
        <v>0.48222983073732939</v>
      </c>
      <c r="AR178">
        <f t="shared" si="131"/>
        <v>-69.441095626175439</v>
      </c>
      <c r="AT178">
        <f t="shared" si="156"/>
        <v>-232223.4000135735</v>
      </c>
      <c r="AU178">
        <f t="shared" si="157"/>
        <v>-763490.96353843703</v>
      </c>
      <c r="AV178">
        <f t="shared" si="145"/>
        <v>-1.8660652380974661</v>
      </c>
      <c r="AW178">
        <f t="shared" si="146"/>
        <v>-84317.70826704106</v>
      </c>
      <c r="AX178">
        <f t="shared" si="147"/>
        <v>-50131.427257302406</v>
      </c>
      <c r="AY178">
        <f t="shared" si="155"/>
        <v>-2.6051872182356828</v>
      </c>
      <c r="BA178">
        <f t="shared" si="132"/>
        <v>8.1352375631480704</v>
      </c>
      <c r="BB178">
        <f t="shared" si="148"/>
        <v>18.207404792311614</v>
      </c>
      <c r="BC178">
        <f t="shared" si="149"/>
        <v>0.73912198013821673</v>
      </c>
      <c r="BD178">
        <f t="shared" si="133"/>
        <v>-137.65142994433762</v>
      </c>
      <c r="BF178">
        <f t="shared" si="134"/>
        <v>-6.6151063843328846</v>
      </c>
      <c r="BG178">
        <f t="shared" si="135"/>
        <v>-132.76902225530466</v>
      </c>
      <c r="BH178">
        <f t="shared" si="150"/>
        <v>47.230977744695338</v>
      </c>
      <c r="BI178">
        <f t="shared" si="151"/>
        <v>47.230977744695338</v>
      </c>
      <c r="BJ178">
        <f t="shared" si="136"/>
        <v>0</v>
      </c>
      <c r="BK178">
        <f t="shared" si="152"/>
        <v>0</v>
      </c>
      <c r="BM178">
        <f t="shared" si="153"/>
        <v>-24.8225111766445</v>
      </c>
      <c r="BN178">
        <f t="shared" si="137"/>
        <v>-175.11759231096704</v>
      </c>
      <c r="BQ178" s="56">
        <f t="shared" si="154"/>
        <v>35.109365592596752</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1.0018891361694013</v>
      </c>
      <c r="D179">
        <f t="shared" si="108"/>
        <v>6.1419328005070092E-2</v>
      </c>
      <c r="F179">
        <f t="shared" si="109"/>
        <v>3.766536340356199E-3</v>
      </c>
      <c r="G179">
        <f t="shared" si="110"/>
        <v>2.4049046297004946E-2</v>
      </c>
      <c r="H179">
        <f t="shared" si="111"/>
        <v>-3.1175436037029951</v>
      </c>
      <c r="J179">
        <f t="shared" si="112"/>
        <v>15</v>
      </c>
      <c r="M179">
        <f t="shared" si="113"/>
        <v>3.6437947695770648E-2</v>
      </c>
      <c r="N179">
        <f t="shared" si="114"/>
        <v>-1.5707963250000001</v>
      </c>
      <c r="O179">
        <f t="shared" si="115"/>
        <v>18.066721418595471</v>
      </c>
      <c r="P179">
        <f t="shared" si="116"/>
        <v>1.5154176394876731</v>
      </c>
      <c r="Q179">
        <f t="shared" si="117"/>
        <v>12.66004067361926</v>
      </c>
      <c r="R179">
        <f t="shared" si="118"/>
        <v>1.4917252696728087</v>
      </c>
      <c r="S179">
        <f t="shared" si="119"/>
        <v>0.95210599172930299</v>
      </c>
      <c r="T179">
        <f t="shared" si="120"/>
        <v>-0.31074514785330515</v>
      </c>
      <c r="U179">
        <f t="shared" si="121"/>
        <v>0.96938243530107038</v>
      </c>
      <c r="V179">
        <f t="shared" si="122"/>
        <v>-0.24809309642308039</v>
      </c>
      <c r="X179">
        <f t="shared" si="139"/>
        <v>-7.2219622002821726</v>
      </c>
      <c r="Y179">
        <f t="shared" si="123"/>
        <v>-124.82549844471059</v>
      </c>
      <c r="Z179">
        <f t="shared" si="140"/>
        <v>55.17450155528941</v>
      </c>
      <c r="AC179">
        <v>1</v>
      </c>
      <c r="AD179">
        <f t="shared" si="124"/>
        <v>18.0390249963</v>
      </c>
      <c r="AE179">
        <f t="shared" si="125"/>
        <v>-3.8621469374761124E-4</v>
      </c>
      <c r="AF179">
        <f t="shared" si="126"/>
        <v>1.5246620369347499E-3</v>
      </c>
      <c r="AG179">
        <f t="shared" si="141"/>
        <v>10961.95446275191</v>
      </c>
      <c r="AH179">
        <f t="shared" si="142"/>
        <v>-3432.674100175665</v>
      </c>
      <c r="AJ179">
        <f t="shared" si="127"/>
        <v>18000</v>
      </c>
      <c r="AK179">
        <f t="shared" si="128"/>
        <v>5780.6875556325003</v>
      </c>
      <c r="AL179">
        <v>1</v>
      </c>
      <c r="AM179">
        <f t="shared" si="129"/>
        <v>12.620484533396251</v>
      </c>
      <c r="AN179">
        <f t="shared" si="143"/>
        <v>567.48808587386145</v>
      </c>
      <c r="AO179">
        <f t="shared" si="144"/>
        <v>-1381.2870550252117</v>
      </c>
      <c r="AQ179">
        <f t="shared" si="130"/>
        <v>0.47560163606962808</v>
      </c>
      <c r="AR179">
        <f t="shared" si="131"/>
        <v>-68.962237230096065</v>
      </c>
      <c r="AT179">
        <f t="shared" si="156"/>
        <v>-231511.36215291519</v>
      </c>
      <c r="AU179">
        <f t="shared" si="157"/>
        <v>-757593.48958394479</v>
      </c>
      <c r="AV179">
        <f t="shared" si="145"/>
        <v>-1.867371668136852</v>
      </c>
      <c r="AW179">
        <f t="shared" si="146"/>
        <v>-83015.578225772173</v>
      </c>
      <c r="AX179">
        <f t="shared" si="147"/>
        <v>-49709.298211347632</v>
      </c>
      <c r="AY179">
        <f t="shared" si="155"/>
        <v>-2.602059786356512</v>
      </c>
      <c r="BA179">
        <f t="shared" si="132"/>
        <v>8.1869913177528826</v>
      </c>
      <c r="BB179">
        <f t="shared" si="148"/>
        <v>18.262486596470762</v>
      </c>
      <c r="BC179">
        <f t="shared" si="149"/>
        <v>0.73468811821966007</v>
      </c>
      <c r="BD179">
        <f t="shared" si="133"/>
        <v>-137.905471519505</v>
      </c>
      <c r="BF179">
        <f t="shared" si="134"/>
        <v>-6.6804516347841281</v>
      </c>
      <c r="BG179">
        <f t="shared" si="135"/>
        <v>-133.00849438455609</v>
      </c>
      <c r="BH179">
        <f t="shared" si="150"/>
        <v>46.991505615443913</v>
      </c>
      <c r="BI179">
        <f t="shared" si="151"/>
        <v>46.991505615443913</v>
      </c>
      <c r="BJ179">
        <f t="shared" si="136"/>
        <v>0</v>
      </c>
      <c r="BK179">
        <f t="shared" si="152"/>
        <v>0</v>
      </c>
      <c r="BM179">
        <f t="shared" si="153"/>
        <v>-24.942938231254889</v>
      </c>
      <c r="BN179">
        <f t="shared" si="137"/>
        <v>-175.10302286505109</v>
      </c>
      <c r="BQ179" s="56">
        <f t="shared" si="154"/>
        <v>35.164447396755904</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1.001915258080418</v>
      </c>
      <c r="D180">
        <f t="shared" si="108"/>
        <v>6.1841834116911354E-2</v>
      </c>
      <c r="F180">
        <f t="shared" si="109"/>
        <v>3.7149358551760913E-3</v>
      </c>
      <c r="G180">
        <f t="shared" si="110"/>
        <v>2.3883132809431794E-2</v>
      </c>
      <c r="H180">
        <f t="shared" si="111"/>
        <v>-3.1177095171905682</v>
      </c>
      <c r="J180">
        <f t="shared" si="112"/>
        <v>15</v>
      </c>
      <c r="M180">
        <f t="shared" si="113"/>
        <v>3.6188372711553035E-2</v>
      </c>
      <c r="N180">
        <f t="shared" si="114"/>
        <v>-1.5707963250000001</v>
      </c>
      <c r="O180">
        <f t="shared" si="115"/>
        <v>18.190939073851816</v>
      </c>
      <c r="P180">
        <f t="shared" si="116"/>
        <v>1.5157961784621605</v>
      </c>
      <c r="Q180">
        <f t="shared" si="117"/>
        <v>12.74680840340376</v>
      </c>
      <c r="R180">
        <f t="shared" si="118"/>
        <v>1.4922646206734258</v>
      </c>
      <c r="S180">
        <f t="shared" si="119"/>
        <v>0.95149056603210491</v>
      </c>
      <c r="T180">
        <f t="shared" si="120"/>
        <v>-0.31275160119693851</v>
      </c>
      <c r="U180">
        <f t="shared" si="121"/>
        <v>0.96897818429466442</v>
      </c>
      <c r="V180">
        <f t="shared" si="122"/>
        <v>-0.2497340509422375</v>
      </c>
      <c r="X180">
        <f t="shared" si="139"/>
        <v>-7.2916462649724414</v>
      </c>
      <c r="Y180">
        <f t="shared" si="123"/>
        <v>-124.96718662551758</v>
      </c>
      <c r="Z180">
        <f t="shared" si="140"/>
        <v>55.032813374482416</v>
      </c>
      <c r="AC180">
        <v>1</v>
      </c>
      <c r="AD180">
        <f t="shared" si="124"/>
        <v>18.163432065240002</v>
      </c>
      <c r="AE180">
        <f t="shared" si="125"/>
        <v>-3.9156016227938557E-4</v>
      </c>
      <c r="AF180">
        <f t="shared" si="126"/>
        <v>1.5351769475343E-3</v>
      </c>
      <c r="AG180">
        <f t="shared" si="141"/>
        <v>10952.813679966735</v>
      </c>
      <c r="AH180">
        <f t="shared" si="142"/>
        <v>-3445.0005977734272</v>
      </c>
      <c r="AJ180">
        <f t="shared" si="127"/>
        <v>18000</v>
      </c>
      <c r="AK180">
        <f t="shared" si="128"/>
        <v>5820.5543663610006</v>
      </c>
      <c r="AL180">
        <v>1</v>
      </c>
      <c r="AM180">
        <f t="shared" si="129"/>
        <v>12.7075223577645</v>
      </c>
      <c r="AN180">
        <f t="shared" si="143"/>
        <v>566.00312832245561</v>
      </c>
      <c r="AO180">
        <f t="shared" si="144"/>
        <v>-1371.9430413612527</v>
      </c>
      <c r="AQ180">
        <f t="shared" si="130"/>
        <v>0.46910916170192801</v>
      </c>
      <c r="AR180">
        <f t="shared" si="131"/>
        <v>-68.489937608481497</v>
      </c>
      <c r="AT180">
        <f t="shared" si="156"/>
        <v>-230809.81075899687</v>
      </c>
      <c r="AU180">
        <f t="shared" si="157"/>
        <v>-751773.60692072846</v>
      </c>
      <c r="AV180">
        <f t="shared" si="145"/>
        <v>-1.868681318105935</v>
      </c>
      <c r="AW180">
        <f t="shared" si="146"/>
        <v>-81740.110389751149</v>
      </c>
      <c r="AX180">
        <f t="shared" si="147"/>
        <v>-49295.430425567407</v>
      </c>
      <c r="AY180">
        <f t="shared" si="155"/>
        <v>-2.598915071156954</v>
      </c>
      <c r="BA180">
        <f t="shared" si="132"/>
        <v>8.2385930454719123</v>
      </c>
      <c r="BB180">
        <f t="shared" si="148"/>
        <v>18.317061018506056</v>
      </c>
      <c r="BC180">
        <f t="shared" si="149"/>
        <v>0.73023375305101901</v>
      </c>
      <c r="BD180">
        <f t="shared" si="133"/>
        <v>-138.16068784436982</v>
      </c>
      <c r="BF180">
        <f t="shared" si="134"/>
        <v>-6.745467604355885</v>
      </c>
      <c r="BG180">
        <f t="shared" si="135"/>
        <v>-133.24900903497937</v>
      </c>
      <c r="BH180">
        <f t="shared" si="150"/>
        <v>46.750990965020634</v>
      </c>
      <c r="BI180">
        <f t="shared" si="151"/>
        <v>46.750990965020634</v>
      </c>
      <c r="BJ180">
        <f t="shared" si="136"/>
        <v>0</v>
      </c>
      <c r="BK180">
        <f t="shared" si="152"/>
        <v>0</v>
      </c>
      <c r="BM180">
        <f t="shared" si="153"/>
        <v>-25.06252862286194</v>
      </c>
      <c r="BN180">
        <f t="shared" si="137"/>
        <v>-175.08832119060955</v>
      </c>
      <c r="BQ180" s="56">
        <f t="shared" si="154"/>
        <v>35.219021818791191</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1.0019415588354004</v>
      </c>
      <c r="D181">
        <f t="shared" si="108"/>
        <v>6.2264318122774574E-2</v>
      </c>
      <c r="F181">
        <f t="shared" si="109"/>
        <v>3.6643897236015421E-3</v>
      </c>
      <c r="G181">
        <f t="shared" si="110"/>
        <v>2.3719500876065714E-2</v>
      </c>
      <c r="H181">
        <f t="shared" si="111"/>
        <v>-3.1178731491239344</v>
      </c>
      <c r="J181">
        <f t="shared" si="112"/>
        <v>15</v>
      </c>
      <c r="M181">
        <f t="shared" si="113"/>
        <v>3.5942193305351998E-2</v>
      </c>
      <c r="N181">
        <f t="shared" si="114"/>
        <v>-1.5707963250000001</v>
      </c>
      <c r="O181">
        <f t="shared" si="115"/>
        <v>18.315159300362247</v>
      </c>
      <c r="P181">
        <f t="shared" si="116"/>
        <v>1.516169582705148</v>
      </c>
      <c r="Q181">
        <f t="shared" si="117"/>
        <v>12.833579791087788</v>
      </c>
      <c r="R181">
        <f t="shared" si="118"/>
        <v>1.4927966784240634</v>
      </c>
      <c r="S181">
        <f t="shared" si="119"/>
        <v>0.95087211477403089</v>
      </c>
      <c r="T181">
        <f t="shared" si="120"/>
        <v>-0.31475545428400387</v>
      </c>
      <c r="U181">
        <f t="shared" si="121"/>
        <v>0.96857166546955697</v>
      </c>
      <c r="V181">
        <f t="shared" si="122"/>
        <v>-0.25137363300243182</v>
      </c>
      <c r="X181">
        <f t="shared" si="139"/>
        <v>-7.3609546192511566</v>
      </c>
      <c r="Y181">
        <f t="shared" si="123"/>
        <v>-125.10922980053097</v>
      </c>
      <c r="Z181">
        <f t="shared" si="140"/>
        <v>54.890770199469031</v>
      </c>
      <c r="AC181">
        <v>1</v>
      </c>
      <c r="AD181">
        <f t="shared" si="124"/>
        <v>18.28783913418</v>
      </c>
      <c r="AE181">
        <f t="shared" si="125"/>
        <v>-3.9694236942649846E-4</v>
      </c>
      <c r="AF181">
        <f t="shared" si="126"/>
        <v>1.5456918581338499E-3</v>
      </c>
      <c r="AG181">
        <f t="shared" si="141"/>
        <v>10943.625462875314</v>
      </c>
      <c r="AH181">
        <f t="shared" si="142"/>
        <v>-3457.3440969028666</v>
      </c>
      <c r="AJ181">
        <f t="shared" si="127"/>
        <v>18000</v>
      </c>
      <c r="AK181">
        <f t="shared" si="128"/>
        <v>5860.4211770895008</v>
      </c>
      <c r="AL181">
        <v>1</v>
      </c>
      <c r="AM181">
        <f t="shared" si="129"/>
        <v>12.79456018213275</v>
      </c>
      <c r="AN181">
        <f t="shared" si="143"/>
        <v>564.54812748840959</v>
      </c>
      <c r="AO181">
        <f t="shared" si="144"/>
        <v>-1362.7238157713084</v>
      </c>
      <c r="AQ181">
        <f t="shared" si="130"/>
        <v>0.46274872744099954</v>
      </c>
      <c r="AR181">
        <f t="shared" si="131"/>
        <v>-68.024062933826926</v>
      </c>
      <c r="AT181">
        <f t="shared" si="156"/>
        <v>-230118.44367507912</v>
      </c>
      <c r="AU181">
        <f t="shared" si="157"/>
        <v>-746029.74879202864</v>
      </c>
      <c r="AV181">
        <f t="shared" si="145"/>
        <v>-1.8699940877322683</v>
      </c>
      <c r="AW181">
        <f t="shared" si="146"/>
        <v>-80490.590870278655</v>
      </c>
      <c r="AX181">
        <f t="shared" si="147"/>
        <v>-48889.593255226042</v>
      </c>
      <c r="AY181">
        <f t="shared" si="155"/>
        <v>-2.5957532904026346</v>
      </c>
      <c r="BA181">
        <f t="shared" si="132"/>
        <v>8.2900395828644271</v>
      </c>
      <c r="BB181">
        <f t="shared" si="148"/>
        <v>18.371132084053862</v>
      </c>
      <c r="BC181">
        <f t="shared" si="149"/>
        <v>0.72575920267036631</v>
      </c>
      <c r="BD181">
        <f t="shared" si="133"/>
        <v>-138.41706069669283</v>
      </c>
      <c r="BF181">
        <f t="shared" si="134"/>
        <v>-6.8101617885372088</v>
      </c>
      <c r="BG181">
        <f t="shared" si="135"/>
        <v>-133.49055075601314</v>
      </c>
      <c r="BH181">
        <f t="shared" si="150"/>
        <v>46.509449243986865</v>
      </c>
      <c r="BI181">
        <f t="shared" si="151"/>
        <v>46.509449243986865</v>
      </c>
      <c r="BJ181">
        <f t="shared" si="136"/>
        <v>0</v>
      </c>
      <c r="BK181">
        <f t="shared" si="152"/>
        <v>0</v>
      </c>
      <c r="BM181">
        <f t="shared" si="153"/>
        <v>-25.18129387259107</v>
      </c>
      <c r="BN181">
        <f t="shared" si="137"/>
        <v>-175.07349005932031</v>
      </c>
      <c r="BQ181" s="56">
        <f t="shared" si="154"/>
        <v>35.273092884339</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1.0019680384202645</v>
      </c>
      <c r="D182">
        <f t="shared" si="108"/>
        <v>6.2686779873585854E-2</v>
      </c>
      <c r="F182">
        <f t="shared" si="109"/>
        <v>3.6148693832054675E-3</v>
      </c>
      <c r="G182">
        <f t="shared" si="110"/>
        <v>2.3558103597390041E-2</v>
      </c>
      <c r="H182">
        <f t="shared" si="111"/>
        <v>-3.11803454640261</v>
      </c>
      <c r="J182">
        <f t="shared" si="112"/>
        <v>15</v>
      </c>
      <c r="M182">
        <f t="shared" si="113"/>
        <v>3.5699340647883403E-2</v>
      </c>
      <c r="N182">
        <f t="shared" si="114"/>
        <v>-1.5707963250000001</v>
      </c>
      <c r="O182">
        <f t="shared" si="115"/>
        <v>18.439382046161604</v>
      </c>
      <c r="P182">
        <f t="shared" si="116"/>
        <v>1.5165379558866825</v>
      </c>
      <c r="Q182">
        <f t="shared" si="117"/>
        <v>12.920354762973446</v>
      </c>
      <c r="R182">
        <f t="shared" si="118"/>
        <v>1.4933215895679759</v>
      </c>
      <c r="S182">
        <f t="shared" si="119"/>
        <v>0.95025065873632331</v>
      </c>
      <c r="T182">
        <f t="shared" si="120"/>
        <v>-0.31675669610463103</v>
      </c>
      <c r="U182">
        <f t="shared" si="121"/>
        <v>0.96816288823154983</v>
      </c>
      <c r="V182">
        <f t="shared" si="122"/>
        <v>-0.25301183552073675</v>
      </c>
      <c r="X182">
        <f t="shared" si="139"/>
        <v>-7.4298931324107471</v>
      </c>
      <c r="Y182">
        <f t="shared" si="123"/>
        <v>-125.25161528689981</v>
      </c>
      <c r="Z182">
        <f t="shared" si="140"/>
        <v>54.748384713100194</v>
      </c>
      <c r="AC182">
        <v>1</v>
      </c>
      <c r="AD182">
        <f t="shared" si="124"/>
        <v>18.412246203120002</v>
      </c>
      <c r="AE182">
        <f t="shared" si="125"/>
        <v>-4.0236131518895009E-4</v>
      </c>
      <c r="AF182">
        <f t="shared" si="126"/>
        <v>1.5562067687333999E-3</v>
      </c>
      <c r="AG182">
        <f t="shared" si="141"/>
        <v>10934.390088461561</v>
      </c>
      <c r="AH182">
        <f t="shared" si="142"/>
        <v>-3469.7031816518443</v>
      </c>
      <c r="AJ182">
        <f t="shared" si="127"/>
        <v>18000</v>
      </c>
      <c r="AK182">
        <f t="shared" si="128"/>
        <v>5900.2879878180001</v>
      </c>
      <c r="AL182">
        <v>1</v>
      </c>
      <c r="AM182">
        <f t="shared" si="129"/>
        <v>12.881598006501001</v>
      </c>
      <c r="AN182">
        <f t="shared" si="143"/>
        <v>563.12228459031485</v>
      </c>
      <c r="AO182">
        <f t="shared" si="144"/>
        <v>-1353.6269107768894</v>
      </c>
      <c r="AQ182">
        <f t="shared" si="130"/>
        <v>0.45651677699155446</v>
      </c>
      <c r="AR182">
        <f t="shared" si="131"/>
        <v>-67.564482994750051</v>
      </c>
      <c r="AT182">
        <f t="shared" si="156"/>
        <v>-229436.96909199329</v>
      </c>
      <c r="AU182">
        <f t="shared" si="157"/>
        <v>-740360.39090342971</v>
      </c>
      <c r="AV182">
        <f t="shared" si="145"/>
        <v>-1.871309879288062</v>
      </c>
      <c r="AW182">
        <f t="shared" si="146"/>
        <v>-79266.329483530091</v>
      </c>
      <c r="AX182">
        <f t="shared" si="147"/>
        <v>-48491.564299434402</v>
      </c>
      <c r="AY182">
        <f t="shared" si="155"/>
        <v>-2.5925746599391308</v>
      </c>
      <c r="BA182">
        <f t="shared" si="132"/>
        <v>8.3413277481643426</v>
      </c>
      <c r="BB182">
        <f t="shared" si="148"/>
        <v>18.424703717323748</v>
      </c>
      <c r="BC182">
        <f t="shared" si="149"/>
        <v>0.7212647806510688</v>
      </c>
      <c r="BD182">
        <f t="shared" si="133"/>
        <v>-138.6745721100435</v>
      </c>
      <c r="BF182">
        <f t="shared" si="134"/>
        <v>-6.8745415466871105</v>
      </c>
      <c r="BG182">
        <f t="shared" si="135"/>
        <v>-133.73310427691251</v>
      </c>
      <c r="BH182">
        <f t="shared" si="150"/>
        <v>46.266895723087487</v>
      </c>
      <c r="BI182">
        <f t="shared" si="151"/>
        <v>46.266895723087487</v>
      </c>
      <c r="BJ182">
        <f t="shared" si="136"/>
        <v>0</v>
      </c>
      <c r="BK182">
        <f t="shared" si="152"/>
        <v>0</v>
      </c>
      <c r="BM182">
        <f t="shared" si="153"/>
        <v>-25.29924526401086</v>
      </c>
      <c r="BN182">
        <f t="shared" si="137"/>
        <v>-175.05853216686901</v>
      </c>
      <c r="BQ182" s="56">
        <f t="shared" si="154"/>
        <v>35.326664517608883</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1.0019946968208329</v>
      </c>
      <c r="D183">
        <f t="shared" si="108"/>
        <v>6.3109219220318785E-2</v>
      </c>
      <c r="F183">
        <f t="shared" si="109"/>
        <v>3.5663472333033138E-3</v>
      </c>
      <c r="G183">
        <f t="shared" si="110"/>
        <v>2.3398895354731265E-2</v>
      </c>
      <c r="H183">
        <f t="shared" si="111"/>
        <v>-3.1181937546452692</v>
      </c>
      <c r="J183">
        <f t="shared" si="112"/>
        <v>15</v>
      </c>
      <c r="M183">
        <f t="shared" si="113"/>
        <v>3.5459747757629154E-2</v>
      </c>
      <c r="N183">
        <f t="shared" si="114"/>
        <v>-1.5707963250000001</v>
      </c>
      <c r="O183">
        <f t="shared" si="115"/>
        <v>18.563607260674658</v>
      </c>
      <c r="P183">
        <f t="shared" si="116"/>
        <v>1.516901398907373</v>
      </c>
      <c r="Q183">
        <f t="shared" si="117"/>
        <v>13.007133247326479</v>
      </c>
      <c r="R183">
        <f t="shared" si="118"/>
        <v>1.4938394968510289</v>
      </c>
      <c r="S183">
        <f t="shared" si="119"/>
        <v>0.94962621872526753</v>
      </c>
      <c r="T183">
        <f t="shared" si="120"/>
        <v>-0.31875531576128863</v>
      </c>
      <c r="U183">
        <f t="shared" si="121"/>
        <v>0.96775186201688357</v>
      </c>
      <c r="V183">
        <f t="shared" si="122"/>
        <v>-0.25464865145575782</v>
      </c>
      <c r="X183">
        <f t="shared" si="139"/>
        <v>-7.4984675437964157</v>
      </c>
      <c r="Y183">
        <f t="shared" si="123"/>
        <v>-125.39433071918064</v>
      </c>
      <c r="Z183">
        <f t="shared" si="140"/>
        <v>54.605669280819356</v>
      </c>
      <c r="AC183">
        <v>1</v>
      </c>
      <c r="AD183">
        <f t="shared" si="124"/>
        <v>18.536653272060001</v>
      </c>
      <c r="AE183">
        <f t="shared" si="125"/>
        <v>-4.0781699956674039E-4</v>
      </c>
      <c r="AF183">
        <f t="shared" si="126"/>
        <v>1.56672167933295E-3</v>
      </c>
      <c r="AG183">
        <f t="shared" si="141"/>
        <v>10925.107834395812</v>
      </c>
      <c r="AH183">
        <f t="shared" si="142"/>
        <v>-3482.0764714822276</v>
      </c>
      <c r="AJ183">
        <f t="shared" si="127"/>
        <v>18000</v>
      </c>
      <c r="AK183">
        <f t="shared" si="128"/>
        <v>5940.1547985465004</v>
      </c>
      <c r="AL183">
        <v>1</v>
      </c>
      <c r="AM183">
        <f t="shared" si="129"/>
        <v>12.968635830869252</v>
      </c>
      <c r="AN183">
        <f t="shared" si="143"/>
        <v>561.72482724140855</v>
      </c>
      <c r="AO183">
        <f t="shared" si="144"/>
        <v>-1344.6499231052703</v>
      </c>
      <c r="AQ183">
        <f t="shared" si="130"/>
        <v>0.45040987298441582</v>
      </c>
      <c r="AR183">
        <f t="shared" si="131"/>
        <v>-67.111071074677952</v>
      </c>
      <c r="AT183">
        <f t="shared" si="156"/>
        <v>-228765.10513307631</v>
      </c>
      <c r="AU183">
        <f t="shared" si="157"/>
        <v>-734764.0499939007</v>
      </c>
      <c r="AV183">
        <f t="shared" si="145"/>
        <v>-1.8726285975068553</v>
      </c>
      <c r="AW183">
        <f t="shared" si="146"/>
        <v>-78066.658813937538</v>
      </c>
      <c r="AX183">
        <f t="shared" si="147"/>
        <v>-48101.129045476337</v>
      </c>
      <c r="AY183">
        <f t="shared" si="155"/>
        <v>-2.5893793938431422</v>
      </c>
      <c r="BA183">
        <f t="shared" si="132"/>
        <v>8.3924543420043527</v>
      </c>
      <c r="BB183">
        <f t="shared" si="148"/>
        <v>18.477779744139454</v>
      </c>
      <c r="BC183">
        <f t="shared" si="149"/>
        <v>0.71675079633628691</v>
      </c>
      <c r="BD183">
        <f t="shared" si="133"/>
        <v>-138.93320436036427</v>
      </c>
      <c r="BF183">
        <f t="shared" si="134"/>
        <v>-6.9386141055009105</v>
      </c>
      <c r="BG183">
        <f t="shared" si="135"/>
        <v>-133.97665449591608</v>
      </c>
      <c r="BH183">
        <f t="shared" si="150"/>
        <v>46.02334550408392</v>
      </c>
      <c r="BI183">
        <f t="shared" si="151"/>
        <v>46.02334550408392</v>
      </c>
      <c r="BJ183">
        <f t="shared" si="136"/>
        <v>0</v>
      </c>
      <c r="BK183">
        <f t="shared" si="152"/>
        <v>0</v>
      </c>
      <c r="BM183">
        <f t="shared" si="153"/>
        <v>-25.416393849640361</v>
      </c>
      <c r="BN183">
        <f t="shared" si="137"/>
        <v>-175.04345013555181</v>
      </c>
      <c r="BQ183" s="56">
        <f t="shared" si="154"/>
        <v>35.379740544424585</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1.0020215340228336</v>
      </c>
      <c r="D184">
        <f t="shared" si="108"/>
        <v>6.3531636013994738E-2</v>
      </c>
      <c r="F184">
        <f t="shared" si="109"/>
        <v>3.5187965963114332E-3</v>
      </c>
      <c r="G184">
        <f t="shared" si="110"/>
        <v>2.3241831766694563E-2</v>
      </c>
      <c r="H184">
        <f t="shared" si="111"/>
        <v>-3.1183508182333055</v>
      </c>
      <c r="J184">
        <f t="shared" si="112"/>
        <v>15</v>
      </c>
      <c r="M184">
        <f t="shared" si="113"/>
        <v>3.5223349439244961E-2</v>
      </c>
      <c r="N184">
        <f t="shared" si="114"/>
        <v>-1.5707963250000001</v>
      </c>
      <c r="O184">
        <f t="shared" si="115"/>
        <v>18.68783489466993</v>
      </c>
      <c r="P184">
        <f t="shared" si="116"/>
        <v>1.5172600099901654</v>
      </c>
      <c r="Q184">
        <f t="shared" si="117"/>
        <v>13.093915174311409</v>
      </c>
      <c r="R184">
        <f t="shared" si="118"/>
        <v>1.4943505392500678</v>
      </c>
      <c r="S184">
        <f t="shared" si="119"/>
        <v>0.94899881557057286</v>
      </c>
      <c r="T184">
        <f t="shared" si="120"/>
        <v>-0.32075130246877659</v>
      </c>
      <c r="U184">
        <f t="shared" si="121"/>
        <v>0.96733859629169072</v>
      </c>
      <c r="V184">
        <f t="shared" si="122"/>
        <v>-0.25628407380773405</v>
      </c>
      <c r="X184">
        <f t="shared" si="139"/>
        <v>-7.5666834665118232</v>
      </c>
      <c r="Y184">
        <f t="shared" si="123"/>
        <v>-125.53736403922572</v>
      </c>
      <c r="Z184">
        <f t="shared" si="140"/>
        <v>54.462635960774278</v>
      </c>
      <c r="AC184">
        <v>1</v>
      </c>
      <c r="AD184">
        <f t="shared" si="124"/>
        <v>18.661060341000002</v>
      </c>
      <c r="AE184">
        <f t="shared" si="125"/>
        <v>-4.1330942255986931E-4</v>
      </c>
      <c r="AF184">
        <f t="shared" si="126"/>
        <v>1.5772365899325001E-3</v>
      </c>
      <c r="AG184">
        <f t="shared" si="141"/>
        <v>10915.77897901609</v>
      </c>
      <c r="AH184">
        <f t="shared" si="142"/>
        <v>-3494.4626201223086</v>
      </c>
      <c r="AJ184">
        <f t="shared" si="127"/>
        <v>18000</v>
      </c>
      <c r="AK184">
        <f t="shared" si="128"/>
        <v>5980.0216092750006</v>
      </c>
      <c r="AL184">
        <v>1</v>
      </c>
      <c r="AM184">
        <f t="shared" si="129"/>
        <v>13.055673655237502</v>
      </c>
      <c r="AN184">
        <f t="shared" si="143"/>
        <v>560.35500841191151</v>
      </c>
      <c r="AO184">
        <f t="shared" si="144"/>
        <v>-1335.7905116287805</v>
      </c>
      <c r="AQ184">
        <f t="shared" si="130"/>
        <v>0.44442469223590064</v>
      </c>
      <c r="AR184">
        <f t="shared" si="131"/>
        <v>-66.663703835385093</v>
      </c>
      <c r="AT184">
        <f t="shared" si="156"/>
        <v>-228102.57945839304</v>
      </c>
      <c r="AU184">
        <f t="shared" si="157"/>
        <v>-729239.28246412857</v>
      </c>
      <c r="AV184">
        <f t="shared" si="145"/>
        <v>-1.8739501495034936</v>
      </c>
      <c r="AW184">
        <f t="shared" si="146"/>
        <v>-76890.933320368436</v>
      </c>
      <c r="AX184">
        <f t="shared" si="147"/>
        <v>-47718.080530958032</v>
      </c>
      <c r="AY184">
        <f t="shared" si="155"/>
        <v>-2.5861677045670972</v>
      </c>
      <c r="BA184">
        <f t="shared" si="132"/>
        <v>8.4434161481650953</v>
      </c>
      <c r="BB184">
        <f t="shared" si="148"/>
        <v>18.530363894899128</v>
      </c>
      <c r="BC184">
        <f t="shared" si="149"/>
        <v>0.71221755506360362</v>
      </c>
      <c r="BD184">
        <f t="shared" si="133"/>
        <v>-139.19293995310034</v>
      </c>
      <c r="BF184">
        <f t="shared" si="134"/>
        <v>-7.0023865623353645</v>
      </c>
      <c r="BG184">
        <f t="shared" si="135"/>
        <v>-134.22118646987133</v>
      </c>
      <c r="BH184">
        <f t="shared" si="150"/>
        <v>45.778813530128673</v>
      </c>
      <c r="BI184">
        <f t="shared" si="151"/>
        <v>45.778813530128673</v>
      </c>
      <c r="BJ184">
        <f t="shared" si="136"/>
        <v>0</v>
      </c>
      <c r="BK184">
        <f t="shared" si="152"/>
        <v>0</v>
      </c>
      <c r="BM184">
        <f t="shared" si="153"/>
        <v>-25.532750457234492</v>
      </c>
      <c r="BN184">
        <f t="shared" si="137"/>
        <v>-175.02824651677099</v>
      </c>
      <c r="BQ184" s="56">
        <f t="shared" si="154"/>
        <v>35.432324695184263</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1.0020485500119005</v>
      </c>
      <c r="D185">
        <f t="shared" si="108"/>
        <v>6.3954030105683193E-2</v>
      </c>
      <c r="F185">
        <f t="shared" si="109"/>
        <v>3.4721916809066391E-3</v>
      </c>
      <c r="G185">
        <f t="shared" si="110"/>
        <v>2.3086869647370632E-2</v>
      </c>
      <c r="H185">
        <f t="shared" si="111"/>
        <v>-3.1185057803526295</v>
      </c>
      <c r="J185">
        <f t="shared" si="112"/>
        <v>15</v>
      </c>
      <c r="M185">
        <f t="shared" si="113"/>
        <v>3.499008222441552E-2</v>
      </c>
      <c r="N185">
        <f t="shared" si="114"/>
        <v>-1.5707963250000001</v>
      </c>
      <c r="O185">
        <f t="shared" si="115"/>
        <v>18.812064900215447</v>
      </c>
      <c r="P185">
        <f t="shared" si="116"/>
        <v>1.5176138847684979</v>
      </c>
      <c r="Q185">
        <f t="shared" si="117"/>
        <v>13.180700475929221</v>
      </c>
      <c r="R185">
        <f t="shared" si="118"/>
        <v>1.4948548520962557</v>
      </c>
      <c r="S185">
        <f t="shared" si="119"/>
        <v>0.9483684701237638</v>
      </c>
      <c r="T185">
        <f t="shared" si="120"/>
        <v>-0.32274464555420812</v>
      </c>
      <c r="U185">
        <f t="shared" si="121"/>
        <v>0.96692310055144981</v>
      </c>
      <c r="V185">
        <f t="shared" si="122"/>
        <v>-0.25791809561863666</v>
      </c>
      <c r="X185">
        <f t="shared" si="139"/>
        <v>-7.6345463909927913</v>
      </c>
      <c r="Y185">
        <f t="shared" si="123"/>
        <v>-125.68070348646465</v>
      </c>
      <c r="Z185">
        <f t="shared" si="140"/>
        <v>54.319296513535349</v>
      </c>
      <c r="AC185">
        <v>1</v>
      </c>
      <c r="AD185">
        <f t="shared" si="124"/>
        <v>18.785467409940004</v>
      </c>
      <c r="AE185">
        <f t="shared" si="125"/>
        <v>-4.188385841683369E-4</v>
      </c>
      <c r="AF185">
        <f t="shared" si="126"/>
        <v>1.5877515005320501E-3</v>
      </c>
      <c r="AG185">
        <f t="shared" si="141"/>
        <v>10906.403801309363</v>
      </c>
      <c r="AH185">
        <f t="shared" si="142"/>
        <v>-3506.8603145030929</v>
      </c>
      <c r="AJ185">
        <f t="shared" si="127"/>
        <v>18000</v>
      </c>
      <c r="AK185">
        <f t="shared" si="128"/>
        <v>6019.8884200035009</v>
      </c>
      <c r="AL185">
        <v>1</v>
      </c>
      <c r="AM185">
        <f t="shared" si="129"/>
        <v>13.142711479605753</v>
      </c>
      <c r="AN185">
        <f t="shared" si="143"/>
        <v>559.01210543855518</v>
      </c>
      <c r="AO185">
        <f t="shared" si="144"/>
        <v>-1327.0463953823805</v>
      </c>
      <c r="AQ185">
        <f t="shared" si="130"/>
        <v>0.43855802122620824</v>
      </c>
      <c r="AR185">
        <f t="shared" si="131"/>
        <v>-66.222261205157437</v>
      </c>
      <c r="AT185">
        <f t="shared" si="156"/>
        <v>-227449.12888722814</v>
      </c>
      <c r="AU185">
        <f t="shared" si="157"/>
        <v>-723784.68305947585</v>
      </c>
      <c r="AV185">
        <f t="shared" si="145"/>
        <v>-1.8752744446972642</v>
      </c>
      <c r="AW185">
        <f t="shared" si="146"/>
        <v>-75738.528482884692</v>
      </c>
      <c r="AX185">
        <f t="shared" si="147"/>
        <v>-47342.219022768608</v>
      </c>
      <c r="AY185">
        <f t="shared" si="155"/>
        <v>-2.5829398030774398</v>
      </c>
      <c r="BA185">
        <f t="shared" si="132"/>
        <v>8.4942099343491293</v>
      </c>
      <c r="BB185">
        <f t="shared" si="148"/>
        <v>18.582459807457955</v>
      </c>
      <c r="BC185">
        <f t="shared" si="149"/>
        <v>0.70766535838017552</v>
      </c>
      <c r="BD185">
        <f t="shared" si="133"/>
        <v>-139.45376161087225</v>
      </c>
      <c r="BF185">
        <f t="shared" si="134"/>
        <v>-7.0658658883984939</v>
      </c>
      <c r="BG185">
        <f t="shared" si="135"/>
        <v>-134.46668540430238</v>
      </c>
      <c r="BH185">
        <f t="shared" si="150"/>
        <v>45.533314595697618</v>
      </c>
      <c r="BI185">
        <f t="shared" si="151"/>
        <v>45.533314595697618</v>
      </c>
      <c r="BJ185">
        <f t="shared" si="136"/>
        <v>0</v>
      </c>
      <c r="BK185">
        <f t="shared" si="152"/>
        <v>0</v>
      </c>
      <c r="BM185">
        <f t="shared" si="153"/>
        <v>-25.64832569585645</v>
      </c>
      <c r="BN185">
        <f t="shared" si="137"/>
        <v>-175.01292379343016</v>
      </c>
      <c r="BQ185" s="56">
        <f t="shared" si="154"/>
        <v>35.48442060774309</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1.0020757447735731</v>
      </c>
      <c r="D186">
        <f t="shared" si="108"/>
        <v>6.4376401346502035E-2</v>
      </c>
      <c r="F186">
        <f t="shared" si="109"/>
        <v>3.4265075468915265E-3</v>
      </c>
      <c r="G186">
        <f t="shared" si="110"/>
        <v>2.2933966966230106E-2</v>
      </c>
      <c r="H186">
        <f t="shared" si="111"/>
        <v>-3.1186586830337699</v>
      </c>
      <c r="J186">
        <f t="shared" si="112"/>
        <v>15</v>
      </c>
      <c r="M186">
        <f t="shared" si="113"/>
        <v>3.4759884315044363E-2</v>
      </c>
      <c r="N186">
        <f t="shared" si="114"/>
        <v>-1.5707963250000001</v>
      </c>
      <c r="O186">
        <f t="shared" si="115"/>
        <v>18.936297230636121</v>
      </c>
      <c r="P186">
        <f t="shared" si="116"/>
        <v>1.5179631163709977</v>
      </c>
      <c r="Q186">
        <f t="shared" si="117"/>
        <v>13.267489085957472</v>
      </c>
      <c r="R186">
        <f t="shared" si="118"/>
        <v>1.4953525671936068</v>
      </c>
      <c r="S186">
        <f t="shared" si="119"/>
        <v>0.94773520325658078</v>
      </c>
      <c r="T186">
        <f t="shared" si="120"/>
        <v>-0.32473533445698222</v>
      </c>
      <c r="U186">
        <f t="shared" si="121"/>
        <v>0.96650538432043942</v>
      </c>
      <c r="V186">
        <f t="shared" si="122"/>
        <v>-0.2595507099722647</v>
      </c>
      <c r="X186">
        <f t="shared" si="139"/>
        <v>-7.7020616884548012</v>
      </c>
      <c r="Y186">
        <f t="shared" si="123"/>
        <v>-125.82433758856156</v>
      </c>
      <c r="Z186">
        <f t="shared" si="140"/>
        <v>54.175662411438438</v>
      </c>
      <c r="AC186">
        <v>1</v>
      </c>
      <c r="AD186">
        <f t="shared" si="124"/>
        <v>18.909874478879999</v>
      </c>
      <c r="AE186">
        <f t="shared" si="125"/>
        <v>-4.2440448439214312E-4</v>
      </c>
      <c r="AF186">
        <f t="shared" si="126"/>
        <v>1.5982664111316E-3</v>
      </c>
      <c r="AG186">
        <f t="shared" si="141"/>
        <v>10896.982580892904</v>
      </c>
      <c r="AH186">
        <f t="shared" si="142"/>
        <v>-3519.2682737364257</v>
      </c>
      <c r="AJ186">
        <f t="shared" si="127"/>
        <v>18000</v>
      </c>
      <c r="AK186">
        <f t="shared" si="128"/>
        <v>6059.7552307320002</v>
      </c>
      <c r="AL186">
        <v>1</v>
      </c>
      <c r="AM186">
        <f t="shared" si="129"/>
        <v>13.229749303974</v>
      </c>
      <c r="AN186">
        <f t="shared" si="143"/>
        <v>557.69541907886605</v>
      </c>
      <c r="AO186">
        <f t="shared" si="144"/>
        <v>-1318.4153516561157</v>
      </c>
      <c r="AQ186">
        <f t="shared" si="130"/>
        <v>0.43280675178532785</v>
      </c>
      <c r="AR186">
        <f t="shared" si="131"/>
        <v>-65.78662627136984</v>
      </c>
      <c r="AT186">
        <f t="shared" si="156"/>
        <v>-226804.49903788959</v>
      </c>
      <c r="AU186">
        <f t="shared" si="157"/>
        <v>-718398.88360504562</v>
      </c>
      <c r="AV186">
        <f t="shared" si="145"/>
        <v>-1.8766013947380438</v>
      </c>
      <c r="AW186">
        <f t="shared" si="146"/>
        <v>-74608.839987995918</v>
      </c>
      <c r="AX186">
        <f t="shared" si="147"/>
        <v>-46973.351711904797</v>
      </c>
      <c r="AY186">
        <f t="shared" si="155"/>
        <v>-2.5796958989868202</v>
      </c>
      <c r="BA186">
        <f t="shared" si="132"/>
        <v>8.5448324529793869</v>
      </c>
      <c r="BB186">
        <f t="shared" si="148"/>
        <v>18.634071029935832</v>
      </c>
      <c r="BC186">
        <f t="shared" si="149"/>
        <v>0.7030945042487764</v>
      </c>
      <c r="BD186">
        <f t="shared" si="133"/>
        <v>-139.71565226167061</v>
      </c>
      <c r="BF186">
        <f t="shared" si="134"/>
        <v>-7.1290589318100137</v>
      </c>
      <c r="BG186">
        <f t="shared" si="135"/>
        <v>-134.71313664390209</v>
      </c>
      <c r="BH186">
        <f t="shared" si="150"/>
        <v>45.286863356097911</v>
      </c>
      <c r="BI186">
        <f t="shared" si="151"/>
        <v>45.286863356097911</v>
      </c>
      <c r="BJ186">
        <f t="shared" si="136"/>
        <v>0</v>
      </c>
      <c r="BK186">
        <f t="shared" si="152"/>
        <v>0</v>
      </c>
      <c r="BM186">
        <f t="shared" si="153"/>
        <v>-25.763129961745847</v>
      </c>
      <c r="BN186">
        <f t="shared" si="137"/>
        <v>-174.99748438223148</v>
      </c>
      <c r="BQ186" s="56">
        <f t="shared" si="154"/>
        <v>35.536031830220971</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1.0021031182932971</v>
      </c>
      <c r="D187">
        <f t="shared" si="108"/>
        <v>6.4798749587617888E-2</v>
      </c>
      <c r="F187">
        <f t="shared" si="109"/>
        <v>3.3817200716757868E-3</v>
      </c>
      <c r="G187">
        <f t="shared" si="110"/>
        <v>2.2783082809626411E-2</v>
      </c>
      <c r="H187">
        <f t="shared" si="111"/>
        <v>-3.1188095671903739</v>
      </c>
      <c r="J187">
        <f t="shared" si="112"/>
        <v>15</v>
      </c>
      <c r="M187">
        <f t="shared" si="113"/>
        <v>3.4532695528671525E-2</v>
      </c>
      <c r="N187">
        <f t="shared" si="114"/>
        <v>-1.5707963250000001</v>
      </c>
      <c r="O187">
        <f t="shared" si="115"/>
        <v>19.060531840472898</v>
      </c>
      <c r="P187">
        <f t="shared" si="116"/>
        <v>1.5183077955028792</v>
      </c>
      <c r="Q187">
        <f t="shared" si="117"/>
        <v>13.354280939892716</v>
      </c>
      <c r="R187">
        <f t="shared" si="118"/>
        <v>1.4958438129329368</v>
      </c>
      <c r="S187">
        <f t="shared" si="119"/>
        <v>0.94709903585938848</v>
      </c>
      <c r="T187">
        <f t="shared" si="120"/>
        <v>-0.32672335872874636</v>
      </c>
      <c r="U187">
        <f t="shared" si="121"/>
        <v>0.96608545715119254</v>
      </c>
      <c r="V187">
        <f t="shared" si="122"/>
        <v>-0.26118190999433821</v>
      </c>
      <c r="X187">
        <f t="shared" si="139"/>
        <v>-7.7692346142196076</v>
      </c>
      <c r="Y187">
        <f t="shared" si="123"/>
        <v>-125.96825515243178</v>
      </c>
      <c r="Z187">
        <f t="shared" si="140"/>
        <v>54.03174484756822</v>
      </c>
      <c r="AC187">
        <v>1</v>
      </c>
      <c r="AD187">
        <f t="shared" si="124"/>
        <v>19.034281547820001</v>
      </c>
      <c r="AE187">
        <f t="shared" si="125"/>
        <v>-4.3000712323128801E-4</v>
      </c>
      <c r="AF187">
        <f t="shared" si="126"/>
        <v>1.6087813217311501E-3</v>
      </c>
      <c r="AG187">
        <f t="shared" si="141"/>
        <v>10887.515597995638</v>
      </c>
      <c r="AH187">
        <f t="shared" si="142"/>
        <v>-3531.685248133042</v>
      </c>
      <c r="AJ187">
        <f t="shared" si="127"/>
        <v>18000</v>
      </c>
      <c r="AK187">
        <f t="shared" si="128"/>
        <v>6099.6220414605004</v>
      </c>
      <c r="AL187">
        <v>1</v>
      </c>
      <c r="AM187">
        <f t="shared" si="129"/>
        <v>13.31678712834225</v>
      </c>
      <c r="AN187">
        <f t="shared" si="143"/>
        <v>556.40427260791239</v>
      </c>
      <c r="AO187">
        <f t="shared" si="144"/>
        <v>-1309.8952141591801</v>
      </c>
      <c r="AQ187">
        <f t="shared" si="130"/>
        <v>0.42716787697565145</v>
      </c>
      <c r="AR187">
        <f t="shared" si="131"/>
        <v>-65.35668517727467</v>
      </c>
      <c r="AT187">
        <f t="shared" si="156"/>
        <v>-226168.44398392132</v>
      </c>
      <c r="AU187">
        <f t="shared" si="157"/>
        <v>-713080.55179045955</v>
      </c>
      <c r="AV187">
        <f t="shared" si="145"/>
        <v>-1.877930913435321</v>
      </c>
      <c r="AW187">
        <f t="shared" si="146"/>
        <v>-73501.282950437962</v>
      </c>
      <c r="AX187">
        <f t="shared" si="147"/>
        <v>-46611.292423270832</v>
      </c>
      <c r="AY187">
        <f t="shared" si="155"/>
        <v>-2.5764362006804227</v>
      </c>
      <c r="BA187">
        <f t="shared" si="132"/>
        <v>8.5952804420217994</v>
      </c>
      <c r="BB187">
        <f t="shared" si="148"/>
        <v>18.685201023452976</v>
      </c>
      <c r="BC187">
        <f t="shared" si="149"/>
        <v>0.69850528724510164</v>
      </c>
      <c r="BD187">
        <f t="shared" si="133"/>
        <v>-139.97859502755131</v>
      </c>
      <c r="BF187">
        <f t="shared" si="134"/>
        <v>-7.1919724205378079</v>
      </c>
      <c r="BG187">
        <f t="shared" si="135"/>
        <v>-134.96052566343309</v>
      </c>
      <c r="BH187">
        <f t="shared" si="150"/>
        <v>45.039474336566911</v>
      </c>
      <c r="BI187">
        <f t="shared" si="151"/>
        <v>45.039474336566911</v>
      </c>
      <c r="BJ187">
        <f t="shared" si="136"/>
        <v>0</v>
      </c>
      <c r="BK187">
        <f t="shared" si="152"/>
        <v>0</v>
      </c>
      <c r="BM187">
        <f t="shared" si="153"/>
        <v>-25.877173443990785</v>
      </c>
      <c r="BN187">
        <f t="shared" si="137"/>
        <v>-174.98193063588178</v>
      </c>
      <c r="BQ187" s="56">
        <f t="shared" si="154"/>
        <v>35.587161823738114</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1.0021306705564239</v>
      </c>
      <c r="D188">
        <f t="shared" si="108"/>
        <v>6.5221074680246391E-2</v>
      </c>
      <c r="F188">
        <f t="shared" si="109"/>
        <v>3.3378059182890612E-3</v>
      </c>
      <c r="G188">
        <f t="shared" si="110"/>
        <v>2.2634177343832062E-2</v>
      </c>
      <c r="H188">
        <f t="shared" si="111"/>
        <v>-3.1189584726561681</v>
      </c>
      <c r="J188">
        <f t="shared" si="112"/>
        <v>15</v>
      </c>
      <c r="M188">
        <f t="shared" si="113"/>
        <v>3.4308457246017811E-2</v>
      </c>
      <c r="N188">
        <f t="shared" si="114"/>
        <v>-1.5707963250000001</v>
      </c>
      <c r="O188">
        <f t="shared" si="115"/>
        <v>19.184768685443391</v>
      </c>
      <c r="P188">
        <f t="shared" si="116"/>
        <v>1.5186480105241909</v>
      </c>
      <c r="Q188">
        <f t="shared" si="117"/>
        <v>13.441075974895192</v>
      </c>
      <c r="R188">
        <f t="shared" si="118"/>
        <v>1.4963287144014301</v>
      </c>
      <c r="S188">
        <f t="shared" si="119"/>
        <v>0.94645998883959592</v>
      </c>
      <c r="T188">
        <f t="shared" si="120"/>
        <v>-0.32870870803334984</v>
      </c>
      <c r="U188">
        <f t="shared" si="121"/>
        <v>0.96566332862395288</v>
      </c>
      <c r="V188">
        <f t="shared" si="122"/>
        <v>-0.26281168885258827</v>
      </c>
      <c r="X188">
        <f t="shared" si="139"/>
        <v>-7.8360703109260328</v>
      </c>
      <c r="Y188">
        <f t="shared" si="123"/>
        <v>-126.11244525560086</v>
      </c>
      <c r="Z188">
        <f t="shared" si="140"/>
        <v>53.887554744399139</v>
      </c>
      <c r="AC188">
        <v>1</v>
      </c>
      <c r="AD188">
        <f t="shared" si="124"/>
        <v>19.158688616759999</v>
      </c>
      <c r="AE188">
        <f t="shared" si="125"/>
        <v>-4.3564650068577163E-4</v>
      </c>
      <c r="AF188">
        <f t="shared" si="126"/>
        <v>1.6192962323307001E-3</v>
      </c>
      <c r="AG188">
        <f t="shared" si="141"/>
        <v>10878.00313343955</v>
      </c>
      <c r="AH188">
        <f t="shared" si="142"/>
        <v>-3544.1100182586983</v>
      </c>
      <c r="AJ188">
        <f t="shared" si="127"/>
        <v>18000</v>
      </c>
      <c r="AK188">
        <f t="shared" si="128"/>
        <v>6139.4888521890007</v>
      </c>
      <c r="AL188">
        <v>1</v>
      </c>
      <c r="AM188">
        <f t="shared" si="129"/>
        <v>13.403824952710501</v>
      </c>
      <c r="AN188">
        <f t="shared" si="143"/>
        <v>555.13801095535848</v>
      </c>
      <c r="AO188">
        <f t="shared" si="144"/>
        <v>-1301.4838712525091</v>
      </c>
      <c r="AQ188">
        <f t="shared" si="130"/>
        <v>0.42163848716110808</v>
      </c>
      <c r="AR188">
        <f t="shared" si="131"/>
        <v>-64.93232702281064</v>
      </c>
      <c r="AT188">
        <f t="shared" si="156"/>
        <v>-225540.72592587594</v>
      </c>
      <c r="AU188">
        <f t="shared" si="157"/>
        <v>-707828.39000208676</v>
      </c>
      <c r="AV188">
        <f t="shared" si="145"/>
        <v>-1.879262916689965</v>
      </c>
      <c r="AW188">
        <f t="shared" si="146"/>
        <v>-72415.291169622767</v>
      </c>
      <c r="AX188">
        <f t="shared" si="147"/>
        <v>-46255.861339621697</v>
      </c>
      <c r="AY188">
        <f t="shared" si="155"/>
        <v>-2.5731609154366226</v>
      </c>
      <c r="BA188">
        <f t="shared" si="132"/>
        <v>8.6455506258317261</v>
      </c>
      <c r="BB188">
        <f t="shared" si="148"/>
        <v>18.735853164795852</v>
      </c>
      <c r="BC188">
        <f t="shared" si="149"/>
        <v>0.69389799874665758</v>
      </c>
      <c r="BD188">
        <f t="shared" si="133"/>
        <v>-140.24257321381296</v>
      </c>
      <c r="BF188">
        <f t="shared" si="134"/>
        <v>-7.2546129652157765</v>
      </c>
      <c r="BG188">
        <f t="shared" si="135"/>
        <v>-135.20883805902318</v>
      </c>
      <c r="BH188">
        <f t="shared" si="150"/>
        <v>44.791161940976821</v>
      </c>
      <c r="BI188">
        <f t="shared" si="151"/>
        <v>44.791161940976821</v>
      </c>
      <c r="BJ188">
        <f t="shared" si="136"/>
        <v>0</v>
      </c>
      <c r="BK188">
        <f t="shared" si="152"/>
        <v>0</v>
      </c>
      <c r="BM188">
        <f t="shared" si="153"/>
        <v>-25.990466130011626</v>
      </c>
      <c r="BN188">
        <f t="shared" si="137"/>
        <v>-174.96626484521025</v>
      </c>
      <c r="BQ188" s="56">
        <f t="shared" si="154"/>
        <v>35.637813965080987</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1.0021584015482112</v>
      </c>
      <c r="D189">
        <f t="shared" si="108"/>
        <v>6.5643376475652507E-2</v>
      </c>
      <c r="F189">
        <f t="shared" si="109"/>
        <v>3.2947425048457809E-3</v>
      </c>
      <c r="G189">
        <f t="shared" si="110"/>
        <v>2.2487211779537466E-2</v>
      </c>
      <c r="H189">
        <f t="shared" si="111"/>
        <v>-3.1191054382204628</v>
      </c>
      <c r="J189">
        <f t="shared" si="112"/>
        <v>15</v>
      </c>
      <c r="M189">
        <f t="shared" si="113"/>
        <v>3.4087112360559634E-2</v>
      </c>
      <c r="N189">
        <f t="shared" si="114"/>
        <v>-1.5707963250000001</v>
      </c>
      <c r="O189">
        <f t="shared" si="115"/>
        <v>19.309007722404125</v>
      </c>
      <c r="P189">
        <f t="shared" si="116"/>
        <v>1.5189838475250532</v>
      </c>
      <c r="Q189">
        <f t="shared" si="117"/>
        <v>13.527874129735576</v>
      </c>
      <c r="R189">
        <f t="shared" si="118"/>
        <v>1.4968073934880222</v>
      </c>
      <c r="S189">
        <f t="shared" si="119"/>
        <v>0.94581808312008553</v>
      </c>
      <c r="T189">
        <f t="shared" si="120"/>
        <v>-0.3306913721467869</v>
      </c>
      <c r="U189">
        <f t="shared" si="121"/>
        <v>0.96523900834612941</v>
      </c>
      <c r="V189">
        <f t="shared" si="122"/>
        <v>-0.26444003975684449</v>
      </c>
      <c r="X189">
        <f t="shared" si="139"/>
        <v>-7.9025738116298063</v>
      </c>
      <c r="Y189">
        <f t="shared" si="123"/>
        <v>-126.25689723789174</v>
      </c>
      <c r="Z189">
        <f t="shared" si="140"/>
        <v>53.743102762108265</v>
      </c>
      <c r="AC189">
        <v>1</v>
      </c>
      <c r="AD189">
        <f t="shared" si="124"/>
        <v>19.283095685700001</v>
      </c>
      <c r="AE189">
        <f t="shared" si="125"/>
        <v>-4.4132261675559382E-4</v>
      </c>
      <c r="AF189">
        <f t="shared" si="126"/>
        <v>1.6298111429302498E-3</v>
      </c>
      <c r="AG189">
        <f t="shared" si="141"/>
        <v>10868.445468621168</v>
      </c>
      <c r="AH189">
        <f t="shared" si="142"/>
        <v>-3556.5413940266817</v>
      </c>
      <c r="AJ189">
        <f t="shared" si="127"/>
        <v>18000</v>
      </c>
      <c r="AK189">
        <f t="shared" si="128"/>
        <v>6179.3556629175009</v>
      </c>
      <c r="AL189">
        <v>1</v>
      </c>
      <c r="AM189">
        <f t="shared" si="129"/>
        <v>13.49086277707875</v>
      </c>
      <c r="AN189">
        <f t="shared" si="143"/>
        <v>553.89599988078123</v>
      </c>
      <c r="AO189">
        <f t="shared" si="144"/>
        <v>-1293.1792642469466</v>
      </c>
      <c r="AQ189">
        <f t="shared" si="130"/>
        <v>0.41621576625322565</v>
      </c>
      <c r="AR189">
        <f t="shared" si="131"/>
        <v>-64.513443769249974</v>
      </c>
      <c r="AT189">
        <f t="shared" si="156"/>
        <v>-224921.11487784667</v>
      </c>
      <c r="AU189">
        <f t="shared" si="157"/>
        <v>-702641.13420057762</v>
      </c>
      <c r="AV189">
        <f t="shared" si="145"/>
        <v>-1.8805973224286157</v>
      </c>
      <c r="AW189">
        <f t="shared" si="146"/>
        <v>-71350.316419007824</v>
      </c>
      <c r="AX189">
        <f t="shared" si="147"/>
        <v>-45906.884738867608</v>
      </c>
      <c r="AY189">
        <f t="shared" si="155"/>
        <v>-2.5698702495421832</v>
      </c>
      <c r="BA189">
        <f t="shared" si="132"/>
        <v>8.6956397160239334</v>
      </c>
      <c r="BB189">
        <f t="shared" si="148"/>
        <v>18.78603074901611</v>
      </c>
      <c r="BC189">
        <f t="shared" si="149"/>
        <v>0.68927292711356758</v>
      </c>
      <c r="BD189">
        <f t="shared" si="133"/>
        <v>-140.50757029863749</v>
      </c>
      <c r="BF189">
        <f t="shared" si="134"/>
        <v>-7.3169870618479136</v>
      </c>
      <c r="BG189">
        <f t="shared" si="135"/>
        <v>-135.45805953983998</v>
      </c>
      <c r="BH189">
        <f t="shared" si="150"/>
        <v>44.541940460160021</v>
      </c>
      <c r="BI189">
        <f t="shared" si="151"/>
        <v>44.541940460160021</v>
      </c>
      <c r="BJ189">
        <f t="shared" si="136"/>
        <v>0</v>
      </c>
      <c r="BK189">
        <f t="shared" si="152"/>
        <v>0</v>
      </c>
      <c r="BM189">
        <f t="shared" si="153"/>
        <v>-26.103017810864024</v>
      </c>
      <c r="BN189">
        <f t="shared" si="137"/>
        <v>-174.95048924120249</v>
      </c>
      <c r="BQ189" s="56">
        <f t="shared" si="154"/>
        <v>35.687991549301245</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1.0021863112538223</v>
      </c>
      <c r="D190">
        <f t="shared" si="108"/>
        <v>6.6065654825150866E-2</v>
      </c>
      <c r="F190">
        <f t="shared" si="109"/>
        <v>3.2525079753870849E-3</v>
      </c>
      <c r="G190">
        <f t="shared" si="110"/>
        <v>2.2342148337744911E-2</v>
      </c>
      <c r="H190">
        <f t="shared" si="111"/>
        <v>-3.1192505016622554</v>
      </c>
      <c r="J190">
        <f t="shared" si="112"/>
        <v>15</v>
      </c>
      <c r="M190">
        <f t="shared" si="113"/>
        <v>3.3868605230043231E-2</v>
      </c>
      <c r="N190">
        <f t="shared" si="114"/>
        <v>-1.5707963250000001</v>
      </c>
      <c r="O190">
        <f t="shared" si="115"/>
        <v>19.433248909314141</v>
      </c>
      <c r="P190">
        <f t="shared" si="116"/>
        <v>1.5193153903980205</v>
      </c>
      <c r="Q190">
        <f t="shared" si="117"/>
        <v>13.614675344743805</v>
      </c>
      <c r="R190">
        <f t="shared" si="118"/>
        <v>1.4972799689847809</v>
      </c>
      <c r="S190">
        <f t="shared" si="119"/>
        <v>0.94517333963765082</v>
      </c>
      <c r="T190">
        <f t="shared" si="120"/>
        <v>-0.33267134095713125</v>
      </c>
      <c r="U190">
        <f t="shared" si="121"/>
        <v>0.96481250595175361</v>
      </c>
      <c r="V190">
        <f t="shared" si="122"/>
        <v>-0.26606695595911978</v>
      </c>
      <c r="X190">
        <f t="shared" si="139"/>
        <v>-7.968750042797101</v>
      </c>
      <c r="Y190">
        <f t="shared" si="123"/>
        <v>-126.40160069342525</v>
      </c>
      <c r="Z190">
        <f t="shared" si="140"/>
        <v>53.598399306574748</v>
      </c>
      <c r="AC190">
        <v>1</v>
      </c>
      <c r="AD190">
        <f t="shared" si="124"/>
        <v>19.407502754640003</v>
      </c>
      <c r="AE190">
        <f t="shared" si="125"/>
        <v>-4.4703547144075469E-4</v>
      </c>
      <c r="AF190">
        <f t="shared" si="126"/>
        <v>1.6403260535297998E-3</v>
      </c>
      <c r="AG190">
        <f t="shared" si="141"/>
        <v>10858.842885493041</v>
      </c>
      <c r="AH190">
        <f t="shared" si="142"/>
        <v>-3568.9782138250425</v>
      </c>
      <c r="AJ190">
        <f t="shared" si="127"/>
        <v>18000</v>
      </c>
      <c r="AK190">
        <f t="shared" si="128"/>
        <v>6219.2224736460003</v>
      </c>
      <c r="AL190">
        <v>1</v>
      </c>
      <c r="AM190">
        <f t="shared" si="129"/>
        <v>13.577900601447</v>
      </c>
      <c r="AN190">
        <f t="shared" si="143"/>
        <v>552.67762518533027</v>
      </c>
      <c r="AO190">
        <f t="shared" si="144"/>
        <v>-1284.9793857641957</v>
      </c>
      <c r="AQ190">
        <f t="shared" si="130"/>
        <v>0.41089698812507702</v>
      </c>
      <c r="AR190">
        <f t="shared" si="131"/>
        <v>-64.099930147512012</v>
      </c>
      <c r="AT190">
        <f t="shared" si="156"/>
        <v>-224309.3883680049</v>
      </c>
      <c r="AU190">
        <f t="shared" si="157"/>
        <v>-697517.55284165638</v>
      </c>
      <c r="AV190">
        <f t="shared" si="145"/>
        <v>-1.8819340505405808</v>
      </c>
      <c r="AW190">
        <f t="shared" si="146"/>
        <v>-70305.827766734787</v>
      </c>
      <c r="AX190">
        <f t="shared" si="147"/>
        <v>-45564.194744007189</v>
      </c>
      <c r="AY190">
        <f t="shared" si="155"/>
        <v>-2.5665644084021713</v>
      </c>
      <c r="BA190">
        <f t="shared" si="132"/>
        <v>8.7455444123655379</v>
      </c>
      <c r="BB190">
        <f t="shared" si="148"/>
        <v>18.835736991964581</v>
      </c>
      <c r="BC190">
        <f t="shared" si="149"/>
        <v>0.68463035786159043</v>
      </c>
      <c r="BD190">
        <f t="shared" si="133"/>
        <v>-140.77356992317692</v>
      </c>
      <c r="BF190">
        <f t="shared" si="134"/>
        <v>-7.3791010944036808</v>
      </c>
      <c r="BG190">
        <f t="shared" si="135"/>
        <v>-135.70817592013162</v>
      </c>
      <c r="BH190">
        <f t="shared" si="150"/>
        <v>44.291824079868377</v>
      </c>
      <c r="BI190">
        <f t="shared" si="151"/>
        <v>44.291824079868377</v>
      </c>
      <c r="BJ190">
        <f t="shared" si="136"/>
        <v>0</v>
      </c>
      <c r="BK190">
        <f t="shared" si="152"/>
        <v>0</v>
      </c>
      <c r="BM190">
        <f t="shared" si="153"/>
        <v>-26.21483808636826</v>
      </c>
      <c r="BN190">
        <f t="shared" si="137"/>
        <v>-174.93460599695467</v>
      </c>
      <c r="BQ190" s="56">
        <f t="shared" si="154"/>
        <v>35.737697792249719</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1.0022143996583266</v>
      </c>
      <c r="D191">
        <f t="shared" si="108"/>
        <v>6.6487909580106058E-2</v>
      </c>
      <c r="F191">
        <f t="shared" si="109"/>
        <v>3.2110811720292326E-3</v>
      </c>
      <c r="G191">
        <f t="shared" si="110"/>
        <v>2.2198950216994074E-2</v>
      </c>
      <c r="H191">
        <f t="shared" si="111"/>
        <v>-3.1193936997830063</v>
      </c>
      <c r="J191">
        <f t="shared" si="112"/>
        <v>15</v>
      </c>
      <c r="M191">
        <f t="shared" si="113"/>
        <v>3.3652881629851868E-2</v>
      </c>
      <c r="N191">
        <f t="shared" si="114"/>
        <v>-1.5707963250000001</v>
      </c>
      <c r="O191">
        <f t="shared" si="115"/>
        <v>19.557492205200059</v>
      </c>
      <c r="P191">
        <f t="shared" si="116"/>
        <v>1.5196427209076944</v>
      </c>
      <c r="Q191">
        <f t="shared" si="117"/>
        <v>13.701479561759825</v>
      </c>
      <c r="R191">
        <f t="shared" si="118"/>
        <v>1.4977465566844628</v>
      </c>
      <c r="S191">
        <f t="shared" si="119"/>
        <v>0.94452577934144644</v>
      </c>
      <c r="T191">
        <f t="shared" si="120"/>
        <v>-0.33464860446446043</v>
      </c>
      <c r="U191">
        <f t="shared" si="121"/>
        <v>0.96438383110093706</v>
      </c>
      <c r="V191">
        <f t="shared" si="122"/>
        <v>-0.26769243075369203</v>
      </c>
      <c r="X191">
        <f t="shared" si="139"/>
        <v>-8.0346038271960225</v>
      </c>
      <c r="Y191">
        <f t="shared" si="123"/>
        <v>-126.54654546292025</v>
      </c>
      <c r="Z191">
        <f t="shared" si="140"/>
        <v>53.45345453707975</v>
      </c>
      <c r="AC191">
        <v>1</v>
      </c>
      <c r="AD191">
        <f t="shared" si="124"/>
        <v>19.531909823580001</v>
      </c>
      <c r="AE191">
        <f t="shared" si="125"/>
        <v>-4.5278506474125412E-4</v>
      </c>
      <c r="AF191">
        <f t="shared" si="126"/>
        <v>1.6508409641293499E-3</v>
      </c>
      <c r="AG191">
        <f t="shared" si="141"/>
        <v>10849.195666545313</v>
      </c>
      <c r="AH191">
        <f t="shared" si="142"/>
        <v>-3581.4193436770065</v>
      </c>
      <c r="AJ191">
        <f t="shared" si="127"/>
        <v>18000</v>
      </c>
      <c r="AK191">
        <f t="shared" si="128"/>
        <v>6259.0892843745005</v>
      </c>
      <c r="AL191">
        <v>1</v>
      </c>
      <c r="AM191">
        <f t="shared" si="129"/>
        <v>13.664938425815251</v>
      </c>
      <c r="AN191">
        <f t="shared" si="143"/>
        <v>551.48229195791498</v>
      </c>
      <c r="AO191">
        <f t="shared" si="144"/>
        <v>-1276.8822781578765</v>
      </c>
      <c r="AQ191">
        <f t="shared" si="130"/>
        <v>0.40567951318458417</v>
      </c>
      <c r="AR191">
        <f t="shared" si="131"/>
        <v>-63.691683569979716</v>
      </c>
      <c r="AT191">
        <f t="shared" si="156"/>
        <v>-223705.33115243193</v>
      </c>
      <c r="AU191">
        <f t="shared" si="157"/>
        <v>-692456.44583825197</v>
      </c>
      <c r="AV191">
        <f t="shared" si="145"/>
        <v>-1.8832730228171275</v>
      </c>
      <c r="AW191">
        <f t="shared" si="146"/>
        <v>-69281.310925976853</v>
      </c>
      <c r="AX191">
        <f t="shared" si="147"/>
        <v>-45227.629085000677</v>
      </c>
      <c r="AY191">
        <f t="shared" si="155"/>
        <v>-2.5632435966447686</v>
      </c>
      <c r="BA191">
        <f t="shared" si="132"/>
        <v>8.7952614036917716</v>
      </c>
      <c r="BB191">
        <f t="shared" si="148"/>
        <v>18.88497503276287</v>
      </c>
      <c r="BC191">
        <f t="shared" si="149"/>
        <v>0.67997057382764114</v>
      </c>
      <c r="BD191">
        <f t="shared" si="133"/>
        <v>-141.04055588206975</v>
      </c>
      <c r="BF191">
        <f t="shared" si="134"/>
        <v>-7.4409613373088828</v>
      </c>
      <c r="BG191">
        <f t="shared" si="135"/>
        <v>-135.95917311162114</v>
      </c>
      <c r="BH191">
        <f t="shared" si="150"/>
        <v>44.040826888378859</v>
      </c>
      <c r="BI191">
        <f t="shared" si="151"/>
        <v>44.040826888378859</v>
      </c>
      <c r="BJ191">
        <f t="shared" si="136"/>
        <v>0</v>
      </c>
      <c r="BK191">
        <f t="shared" si="152"/>
        <v>0</v>
      </c>
      <c r="BM191">
        <f t="shared" si="153"/>
        <v>-26.325936370071755</v>
      </c>
      <c r="BN191">
        <f t="shared" si="137"/>
        <v>-174.91861722955142</v>
      </c>
      <c r="BQ191" s="56">
        <f t="shared" si="154"/>
        <v>35.786935833048005</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1.0022426667466999</v>
      </c>
      <c r="D192">
        <f t="shared" si="108"/>
        <v>6.6910140591932926E-2</v>
      </c>
      <c r="F192">
        <f t="shared" si="109"/>
        <v>3.1704416083519556E-3</v>
      </c>
      <c r="G192">
        <f t="shared" si="110"/>
        <v>2.2057581561858629E-2</v>
      </c>
      <c r="H192">
        <f t="shared" si="111"/>
        <v>-3.1195350684381418</v>
      </c>
      <c r="J192">
        <f t="shared" si="112"/>
        <v>15</v>
      </c>
      <c r="M192">
        <f t="shared" si="113"/>
        <v>3.3439888708143947E-2</v>
      </c>
      <c r="N192">
        <f t="shared" si="114"/>
        <v>-1.5707963250000001</v>
      </c>
      <c r="O192">
        <f t="shared" si="115"/>
        <v>19.68173757012239</v>
      </c>
      <c r="P192">
        <f t="shared" si="116"/>
        <v>1.5199659187577108</v>
      </c>
      <c r="Q192">
        <f t="shared" si="117"/>
        <v>13.788286724086177</v>
      </c>
      <c r="R192">
        <f t="shared" si="118"/>
        <v>1.4982072694744104</v>
      </c>
      <c r="S192">
        <f t="shared" si="119"/>
        <v>0.94387542319144568</v>
      </c>
      <c r="T192">
        <f t="shared" si="120"/>
        <v>-0.33662315278077176</v>
      </c>
      <c r="U192">
        <f t="shared" si="121"/>
        <v>0.96395299347932917</v>
      </c>
      <c r="V192">
        <f t="shared" si="122"/>
        <v>-0.26931645747718325</v>
      </c>
      <c r="X192">
        <f t="shared" si="139"/>
        <v>-8.100139886690398</v>
      </c>
      <c r="Y192">
        <f t="shared" si="123"/>
        <v>-126.69172162628013</v>
      </c>
      <c r="Z192">
        <f t="shared" si="140"/>
        <v>53.308278373719872</v>
      </c>
      <c r="AC192">
        <v>1</v>
      </c>
      <c r="AD192">
        <f t="shared" si="124"/>
        <v>19.656316892520003</v>
      </c>
      <c r="AE192">
        <f t="shared" si="125"/>
        <v>-4.5857139665709233E-4</v>
      </c>
      <c r="AF192">
        <f t="shared" si="126"/>
        <v>1.6613558747289E-3</v>
      </c>
      <c r="AG192">
        <f t="shared" si="141"/>
        <v>10839.504094787326</v>
      </c>
      <c r="AH192">
        <f t="shared" si="142"/>
        <v>-3593.8636764330777</v>
      </c>
      <c r="AJ192">
        <f t="shared" si="127"/>
        <v>18000</v>
      </c>
      <c r="AK192">
        <f t="shared" si="128"/>
        <v>6298.9560951030007</v>
      </c>
      <c r="AL192">
        <v>1</v>
      </c>
      <c r="AM192">
        <f t="shared" si="129"/>
        <v>13.751976250183501</v>
      </c>
      <c r="AN192">
        <f t="shared" si="143"/>
        <v>550.30942385420281</v>
      </c>
      <c r="AO192">
        <f t="shared" si="144"/>
        <v>-1268.8860319921623</v>
      </c>
      <c r="AQ192">
        <f t="shared" si="130"/>
        <v>0.40056078509913878</v>
      </c>
      <c r="AR192">
        <f t="shared" si="131"/>
        <v>-63.288604045663931</v>
      </c>
      <c r="AT192">
        <f t="shared" si="156"/>
        <v>-223108.73494157378</v>
      </c>
      <c r="AU192">
        <f t="shared" si="157"/>
        <v>-687456.64356211922</v>
      </c>
      <c r="AV192">
        <f t="shared" si="145"/>
        <v>-1.8846141628930637</v>
      </c>
      <c r="AW192">
        <f t="shared" si="146"/>
        <v>-68276.267633523254</v>
      </c>
      <c r="AX192">
        <f t="shared" si="147"/>
        <v>-44897.030871936571</v>
      </c>
      <c r="AY192">
        <f t="shared" si="155"/>
        <v>-2.5599080182211527</v>
      </c>
      <c r="BA192">
        <f t="shared" si="132"/>
        <v>8.844787368843928</v>
      </c>
      <c r="BB192">
        <f t="shared" si="148"/>
        <v>18.933747936214445</v>
      </c>
      <c r="BC192">
        <f t="shared" si="149"/>
        <v>0.67529385532808894</v>
      </c>
      <c r="BD192">
        <f t="shared" si="133"/>
        <v>-141.30851211437104</v>
      </c>
      <c r="BF192">
        <f t="shared" si="134"/>
        <v>-7.5025739578367183</v>
      </c>
      <c r="BG192">
        <f t="shared" si="135"/>
        <v>-136.21103711624153</v>
      </c>
      <c r="BH192">
        <f t="shared" si="150"/>
        <v>43.788962883758472</v>
      </c>
      <c r="BI192">
        <f t="shared" si="151"/>
        <v>43.788962883758472</v>
      </c>
      <c r="BJ192">
        <f t="shared" si="136"/>
        <v>0</v>
      </c>
      <c r="BK192">
        <f t="shared" si="152"/>
        <v>0</v>
      </c>
      <c r="BM192">
        <f t="shared" si="153"/>
        <v>-26.436321894051169</v>
      </c>
      <c r="BN192">
        <f t="shared" si="137"/>
        <v>-174.90252500187049</v>
      </c>
      <c r="BQ192" s="56">
        <f t="shared" si="154"/>
        <v>35.835708736499583</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1.0022711125038239</v>
      </c>
      <c r="D193">
        <f t="shared" si="108"/>
        <v>6.7332347712096882E-2</v>
      </c>
      <c r="F193">
        <f t="shared" si="109"/>
        <v>3.1305694439640219E-3</v>
      </c>
      <c r="G193">
        <f t="shared" si="110"/>
        <v>2.1918007432656664E-2</v>
      </c>
      <c r="H193">
        <f t="shared" si="111"/>
        <v>-3.1196746425673436</v>
      </c>
      <c r="J193">
        <f t="shared" si="112"/>
        <v>15</v>
      </c>
      <c r="M193">
        <f t="shared" si="113"/>
        <v>3.3229574942683922E-2</v>
      </c>
      <c r="N193">
        <f t="shared" si="114"/>
        <v>-1.5707963250000001</v>
      </c>
      <c r="O193">
        <f t="shared" si="115"/>
        <v>19.805984965143189</v>
      </c>
      <c r="P193">
        <f t="shared" si="116"/>
        <v>1.5202850616552148</v>
      </c>
      <c r="Q193">
        <f t="shared" si="117"/>
        <v>13.875096776442371</v>
      </c>
      <c r="R193">
        <f t="shared" si="118"/>
        <v>1.4986622174269515</v>
      </c>
      <c r="S193">
        <f t="shared" si="119"/>
        <v>0.94322229215691156</v>
      </c>
      <c r="T193">
        <f t="shared" si="120"/>
        <v>-0.33859497612988798</v>
      </c>
      <c r="U193">
        <f t="shared" si="121"/>
        <v>0.96352000279757499</v>
      </c>
      <c r="V193">
        <f t="shared" si="122"/>
        <v>-0.27093902950863641</v>
      </c>
      <c r="X193">
        <f t="shared" si="139"/>
        <v>-8.1653628449396791</v>
      </c>
      <c r="Y193">
        <f t="shared" si="123"/>
        <v>-126.83711949545365</v>
      </c>
      <c r="Z193">
        <f t="shared" si="140"/>
        <v>53.162880504546351</v>
      </c>
      <c r="AC193">
        <v>1</v>
      </c>
      <c r="AD193">
        <f t="shared" si="124"/>
        <v>19.780723961460001</v>
      </c>
      <c r="AE193">
        <f t="shared" si="125"/>
        <v>-4.6439446718826911E-4</v>
      </c>
      <c r="AF193">
        <f t="shared" si="126"/>
        <v>1.6718707853284498E-3</v>
      </c>
      <c r="AG193">
        <f t="shared" si="141"/>
        <v>10829.768453729284</v>
      </c>
      <c r="AH193">
        <f t="shared" si="142"/>
        <v>-3606.3101309934327</v>
      </c>
      <c r="AJ193">
        <f t="shared" si="127"/>
        <v>18000</v>
      </c>
      <c r="AK193">
        <f t="shared" si="128"/>
        <v>6338.822905831501</v>
      </c>
      <c r="AL193">
        <v>1</v>
      </c>
      <c r="AM193">
        <f t="shared" si="129"/>
        <v>13.839014074551752</v>
      </c>
      <c r="AN193">
        <f t="shared" si="143"/>
        <v>549.15846240681185</v>
      </c>
      <c r="AO193">
        <f t="shared" si="144"/>
        <v>-1260.9887845755677</v>
      </c>
      <c r="AQ193">
        <f t="shared" si="130"/>
        <v>0.39553832766395064</v>
      </c>
      <c r="AR193">
        <f t="shared" si="131"/>
        <v>-62.890594098568151</v>
      </c>
      <c r="AT193">
        <f t="shared" si="156"/>
        <v>-222519.39813868623</v>
      </c>
      <c r="AU193">
        <f t="shared" si="157"/>
        <v>-682517.00588321709</v>
      </c>
      <c r="AV193">
        <f t="shared" si="145"/>
        <v>-1.8859573961905074</v>
      </c>
      <c r="AW193">
        <f t="shared" si="146"/>
        <v>-67290.215055209293</v>
      </c>
      <c r="AX193">
        <f t="shared" si="147"/>
        <v>-44572.248378884309</v>
      </c>
      <c r="AY193">
        <f t="shared" si="155"/>
        <v>-2.5565578765005967</v>
      </c>
      <c r="BA193">
        <f t="shared" si="132"/>
        <v>8.8941189776291623</v>
      </c>
      <c r="BB193">
        <f t="shared" si="148"/>
        <v>18.982058695157363</v>
      </c>
      <c r="BC193">
        <f t="shared" si="149"/>
        <v>0.67060048031008934</v>
      </c>
      <c r="BD193">
        <f t="shared" si="133"/>
        <v>-141.57742269488182</v>
      </c>
      <c r="BF193">
        <f t="shared" si="134"/>
        <v>-7.5639450184029879</v>
      </c>
      <c r="BG193">
        <f t="shared" si="135"/>
        <v>-136.46375401920051</v>
      </c>
      <c r="BH193">
        <f t="shared" si="150"/>
        <v>43.536245980799492</v>
      </c>
      <c r="BI193">
        <f t="shared" si="151"/>
        <v>43.536245980799492</v>
      </c>
      <c r="BJ193">
        <f t="shared" si="136"/>
        <v>0</v>
      </c>
      <c r="BK193">
        <f t="shared" si="152"/>
        <v>0</v>
      </c>
      <c r="BM193">
        <f t="shared" si="153"/>
        <v>-26.546003713560356</v>
      </c>
      <c r="BN193">
        <f t="shared" si="137"/>
        <v>-174.88633132431869</v>
      </c>
      <c r="BQ193" s="56">
        <f t="shared" si="154"/>
        <v>35.884019495442502</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1.0022997369144864</v>
      </c>
      <c r="D194">
        <f t="shared" si="108"/>
        <v>6.7754530792114229E-2</v>
      </c>
      <c r="F194">
        <f t="shared" si="109"/>
        <v>3.0914454601867979E-3</v>
      </c>
      <c r="G194">
        <f t="shared" si="110"/>
        <v>2.1780193776320504E-2</v>
      </c>
      <c r="H194">
        <f t="shared" si="111"/>
        <v>-3.1198124562236798</v>
      </c>
      <c r="J194">
        <f t="shared" si="112"/>
        <v>15</v>
      </c>
      <c r="M194">
        <f t="shared" si="113"/>
        <v>3.3021890099292149E-2</v>
      </c>
      <c r="N194">
        <f t="shared" si="114"/>
        <v>-1.5707963250000001</v>
      </c>
      <c r="O194">
        <f t="shared" si="115"/>
        <v>19.930234352294836</v>
      </c>
      <c r="P194">
        <f t="shared" si="116"/>
        <v>1.5206002253729296</v>
      </c>
      <c r="Q194">
        <f t="shared" si="117"/>
        <v>13.961909664920963</v>
      </c>
      <c r="R194">
        <f t="shared" si="118"/>
        <v>1.4991115078864499</v>
      </c>
      <c r="S194">
        <f t="shared" si="119"/>
        <v>0.94256640721487583</v>
      </c>
      <c r="T194">
        <f t="shared" si="120"/>
        <v>-0.34056406484735496</v>
      </c>
      <c r="U194">
        <f t="shared" si="121"/>
        <v>0.96308486879077759</v>
      </c>
      <c r="V194">
        <f t="shared" si="122"/>
        <v>-0.27256014026958825</v>
      </c>
      <c r="X194">
        <f t="shared" si="139"/>
        <v>-8.2302772300088307</v>
      </c>
      <c r="Y194">
        <f t="shared" si="123"/>
        <v>-126.9827296075585</v>
      </c>
      <c r="Z194">
        <f t="shared" si="140"/>
        <v>53.017270392441503</v>
      </c>
      <c r="AC194">
        <v>1</v>
      </c>
      <c r="AD194">
        <f t="shared" si="124"/>
        <v>19.905131030400003</v>
      </c>
      <c r="AE194">
        <f t="shared" si="125"/>
        <v>-4.7025427633478462E-4</v>
      </c>
      <c r="AF194">
        <f t="shared" si="126"/>
        <v>1.6823856959279999E-3</v>
      </c>
      <c r="AG194">
        <f t="shared" si="141"/>
        <v>10819.989027363954</v>
      </c>
      <c r="AH194">
        <f t="shared" si="142"/>
        <v>-3618.7576515592868</v>
      </c>
      <c r="AJ194">
        <f t="shared" si="127"/>
        <v>18000</v>
      </c>
      <c r="AK194">
        <f t="shared" si="128"/>
        <v>6378.6897165600003</v>
      </c>
      <c r="AL194">
        <v>1</v>
      </c>
      <c r="AM194">
        <f t="shared" si="129"/>
        <v>13.926051898920003</v>
      </c>
      <c r="AN194">
        <f t="shared" si="143"/>
        <v>548.02886636516587</v>
      </c>
      <c r="AO194">
        <f t="shared" si="144"/>
        <v>-1253.1887185475932</v>
      </c>
      <c r="AQ194">
        <f t="shared" si="130"/>
        <v>0.39060974180696068</v>
      </c>
      <c r="AR194">
        <f t="shared" si="131"/>
        <v>-62.49755868911371</v>
      </c>
      <c r="AT194">
        <f t="shared" si="156"/>
        <v>-221937.12558967303</v>
      </c>
      <c r="AU194">
        <f t="shared" si="157"/>
        <v>-677636.42124518263</v>
      </c>
      <c r="AV194">
        <f t="shared" si="145"/>
        <v>-1.8873026498647527</v>
      </c>
      <c r="AW194">
        <f t="shared" si="146"/>
        <v>-66322.685216877508</v>
      </c>
      <c r="AX194">
        <f t="shared" si="147"/>
        <v>-44253.134837861704</v>
      </c>
      <c r="AY194">
        <f t="shared" si="155"/>
        <v>-2.553193374360947</v>
      </c>
      <c r="BA194">
        <f t="shared" si="132"/>
        <v>8.9432528918016398</v>
      </c>
      <c r="BB194">
        <f t="shared" si="148"/>
        <v>19.029910232760525</v>
      </c>
      <c r="BC194">
        <f t="shared" si="149"/>
        <v>0.66589072449619424</v>
      </c>
      <c r="BD194">
        <f t="shared" si="133"/>
        <v>-141.84727182586357</v>
      </c>
      <c r="BF194">
        <f t="shared" si="134"/>
        <v>-7.6250804787695152</v>
      </c>
      <c r="BG194">
        <f t="shared" si="135"/>
        <v>-136.71730998236413</v>
      </c>
      <c r="BH194">
        <f t="shared" si="150"/>
        <v>43.282690017635872</v>
      </c>
      <c r="BI194">
        <f t="shared" si="151"/>
        <v>43.282690017635872</v>
      </c>
      <c r="BJ194">
        <f t="shared" si="136"/>
        <v>0</v>
      </c>
      <c r="BK194">
        <f t="shared" si="152"/>
        <v>0</v>
      </c>
      <c r="BM194">
        <f t="shared" si="153"/>
        <v>-26.654990711530036</v>
      </c>
      <c r="BN194">
        <f t="shared" si="137"/>
        <v>-174.87003815650056</v>
      </c>
      <c r="BQ194" s="56">
        <f t="shared" si="154"/>
        <v>35.93187103304566</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1.0023285399633817</v>
      </c>
      <c r="D195">
        <f t="shared" si="108"/>
        <v>6.8176689683552449E-2</v>
      </c>
      <c r="F195">
        <f t="shared" si="109"/>
        <v>3.0530510367999431E-3</v>
      </c>
      <c r="G195">
        <f t="shared" si="110"/>
        <v>2.1644107398374451E-2</v>
      </c>
      <c r="H195">
        <f t="shared" si="111"/>
        <v>-3.1199485426016258</v>
      </c>
      <c r="J195">
        <f t="shared" si="112"/>
        <v>15</v>
      </c>
      <c r="M195">
        <f t="shared" si="113"/>
        <v>3.2816785191843133E-2</v>
      </c>
      <c r="N195">
        <f t="shared" si="114"/>
        <v>-1.5707963250000001</v>
      </c>
      <c r="O195">
        <f t="shared" si="115"/>
        <v>20.054485694550056</v>
      </c>
      <c r="P195">
        <f t="shared" si="116"/>
        <v>1.5209114838089297</v>
      </c>
      <c r="Q195">
        <f t="shared" si="117"/>
        <v>14.04872533694523</v>
      </c>
      <c r="R195">
        <f t="shared" si="118"/>
        <v>1.4995552455531496</v>
      </c>
      <c r="S195">
        <f t="shared" si="119"/>
        <v>0.94190778934862895</v>
      </c>
      <c r="T195">
        <f t="shared" si="120"/>
        <v>-0.3425304093803293</v>
      </c>
      <c r="U195">
        <f t="shared" si="121"/>
        <v>0.96264760121795601</v>
      </c>
      <c r="V195">
        <f t="shared" si="122"/>
        <v>-0.27417978322414099</v>
      </c>
      <c r="X195">
        <f t="shared" si="139"/>
        <v>-8.2948874768918408</v>
      </c>
      <c r="Y195">
        <f t="shared" si="123"/>
        <v>-127.12854271825583</v>
      </c>
      <c r="Z195">
        <f t="shared" si="140"/>
        <v>52.871457281744171</v>
      </c>
      <c r="AC195">
        <v>1</v>
      </c>
      <c r="AD195">
        <f t="shared" si="124"/>
        <v>20.029538099340002</v>
      </c>
      <c r="AE195">
        <f t="shared" si="125"/>
        <v>-4.761508240966388E-4</v>
      </c>
      <c r="AF195">
        <f t="shared" si="126"/>
        <v>1.69290060652755E-3</v>
      </c>
      <c r="AG195">
        <f t="shared" si="141"/>
        <v>10810.16610014845</v>
      </c>
      <c r="AH195">
        <f t="shared" si="142"/>
        <v>-3631.2052069119472</v>
      </c>
      <c r="AJ195">
        <f t="shared" si="127"/>
        <v>18000</v>
      </c>
      <c r="AK195">
        <f t="shared" si="128"/>
        <v>6418.5565272885005</v>
      </c>
      <c r="AL195">
        <v>1</v>
      </c>
      <c r="AM195">
        <f t="shared" si="129"/>
        <v>14.013089723288251</v>
      </c>
      <c r="AN195">
        <f t="shared" si="143"/>
        <v>546.92011106356608</v>
      </c>
      <c r="AO195">
        <f t="shared" si="144"/>
        <v>-1245.4840605160252</v>
      </c>
      <c r="AQ195">
        <f t="shared" si="130"/>
        <v>0.38577270272355529</v>
      </c>
      <c r="AR195">
        <f t="shared" si="131"/>
        <v>-62.109405138492399</v>
      </c>
      <c r="AT195">
        <f t="shared" si="156"/>
        <v>-221361.72834375242</v>
      </c>
      <c r="AU195">
        <f t="shared" si="157"/>
        <v>-672813.80577533075</v>
      </c>
      <c r="AV195">
        <f t="shared" si="145"/>
        <v>-1.8886498527521383</v>
      </c>
      <c r="AW195">
        <f t="shared" si="146"/>
        <v>-65373.224459626872</v>
      </c>
      <c r="AX195">
        <f t="shared" si="147"/>
        <v>-43939.548242379969</v>
      </c>
      <c r="AY195">
        <f t="shared" si="155"/>
        <v>-2.5498147142746213</v>
      </c>
      <c r="BA195">
        <f t="shared" si="132"/>
        <v>8.9921857660645585</v>
      </c>
      <c r="BB195">
        <f t="shared" si="148"/>
        <v>19.077305404765326</v>
      </c>
      <c r="BC195">
        <f t="shared" si="149"/>
        <v>0.66116486152248299</v>
      </c>
      <c r="BD195">
        <f t="shared" si="133"/>
        <v>-142.11804382912376</v>
      </c>
      <c r="BF195">
        <f t="shared" si="134"/>
        <v>-7.6859861981595659</v>
      </c>
      <c r="BG195">
        <f t="shared" si="135"/>
        <v>-136.97169123794782</v>
      </c>
      <c r="BH195">
        <f t="shared" si="150"/>
        <v>43.028308762052177</v>
      </c>
      <c r="BI195">
        <f t="shared" si="151"/>
        <v>43.028308762052177</v>
      </c>
      <c r="BJ195">
        <f t="shared" si="136"/>
        <v>0</v>
      </c>
      <c r="BK195">
        <f t="shared" si="152"/>
        <v>0</v>
      </c>
      <c r="BM195">
        <f t="shared" si="153"/>
        <v>-26.763291602924895</v>
      </c>
      <c r="BN195">
        <f t="shared" si="137"/>
        <v>-174.85364740882406</v>
      </c>
      <c r="BQ195" s="56">
        <f t="shared" si="154"/>
        <v>35.979266205050465</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1.0023575216351097</v>
      </c>
      <c r="D196">
        <f t="shared" si="108"/>
        <v>6.8598824238030556E-2</v>
      </c>
      <c r="F196">
        <f t="shared" si="109"/>
        <v>3.0153681297965186E-3</v>
      </c>
      <c r="G196">
        <f t="shared" si="110"/>
        <v>2.1509715935971382E-2</v>
      </c>
      <c r="H196">
        <f t="shared" si="111"/>
        <v>-3.1200829340640288</v>
      </c>
      <c r="J196">
        <f t="shared" si="112"/>
        <v>15</v>
      </c>
      <c r="M196">
        <f t="shared" si="113"/>
        <v>3.2614212443745329E-2</v>
      </c>
      <c r="N196">
        <f t="shared" si="114"/>
        <v>-1.5707963250000001</v>
      </c>
      <c r="O196">
        <f t="shared" si="115"/>
        <v>20.178738955792973</v>
      </c>
      <c r="P196">
        <f t="shared" si="116"/>
        <v>1.5212189090442108</v>
      </c>
      <c r="Q196">
        <f t="shared" si="117"/>
        <v>14.135543741228414</v>
      </c>
      <c r="R196">
        <f t="shared" si="118"/>
        <v>1.4999935325639524</v>
      </c>
      <c r="S196">
        <f t="shared" si="119"/>
        <v>0.94124645954622277</v>
      </c>
      <c r="T196">
        <f t="shared" si="120"/>
        <v>-0.34449400028745802</v>
      </c>
      <c r="U196">
        <f t="shared" si="121"/>
        <v>0.96220820986150846</v>
      </c>
      <c r="V196">
        <f t="shared" si="122"/>
        <v>-0.27579795187903006</v>
      </c>
      <c r="X196">
        <f t="shared" si="139"/>
        <v>-8.3591979299522166</v>
      </c>
      <c r="Y196">
        <f t="shared" si="123"/>
        <v>-127.27454979536515</v>
      </c>
      <c r="Z196">
        <f t="shared" si="140"/>
        <v>52.725450204634853</v>
      </c>
      <c r="AC196">
        <v>1</v>
      </c>
      <c r="AD196">
        <f t="shared" si="124"/>
        <v>20.153945168280003</v>
      </c>
      <c r="AE196">
        <f t="shared" si="125"/>
        <v>-4.8208411047383155E-4</v>
      </c>
      <c r="AF196">
        <f t="shared" si="126"/>
        <v>1.7034155171271E-3</v>
      </c>
      <c r="AG196">
        <f t="shared" si="141"/>
        <v>10800.299956986079</v>
      </c>
      <c r="AH196">
        <f t="shared" si="142"/>
        <v>-3643.6517897183667</v>
      </c>
      <c r="AJ196">
        <f t="shared" si="127"/>
        <v>18000</v>
      </c>
      <c r="AK196">
        <f t="shared" si="128"/>
        <v>6458.4233380170008</v>
      </c>
      <c r="AL196">
        <v>1</v>
      </c>
      <c r="AM196">
        <f t="shared" si="129"/>
        <v>14.1001275476565</v>
      </c>
      <c r="AN196">
        <f t="shared" si="143"/>
        <v>545.83168781611198</v>
      </c>
      <c r="AO196">
        <f t="shared" si="144"/>
        <v>-1237.8730797428027</v>
      </c>
      <c r="AQ196">
        <f t="shared" si="130"/>
        <v>0.38102495713469231</v>
      </c>
      <c r="AR196">
        <f t="shared" si="131"/>
        <v>-61.726043055820156</v>
      </c>
      <c r="AT196">
        <f t="shared" si="156"/>
        <v>-220793.02342441963</v>
      </c>
      <c r="AU196">
        <f t="shared" si="157"/>
        <v>-668048.10242768645</v>
      </c>
      <c r="AV196">
        <f t="shared" si="145"/>
        <v>-1.8899989353198314</v>
      </c>
      <c r="AW196">
        <f t="shared" si="146"/>
        <v>-64441.392918175297</v>
      </c>
      <c r="AX196">
        <f t="shared" si="147"/>
        <v>-43631.351160061073</v>
      </c>
      <c r="AY196">
        <f t="shared" si="155"/>
        <v>-2.546422098390261</v>
      </c>
      <c r="BA196">
        <f t="shared" si="132"/>
        <v>9.0409142490925198</v>
      </c>
      <c r="BB196">
        <f t="shared" si="148"/>
        <v>19.124247001674462</v>
      </c>
      <c r="BC196">
        <f t="shared" si="149"/>
        <v>0.65642316307042958</v>
      </c>
      <c r="BD196">
        <f t="shared" si="133"/>
        <v>-142.38972313846057</v>
      </c>
      <c r="BF196">
        <f t="shared" si="134"/>
        <v>-7.74666793728895</v>
      </c>
      <c r="BG196">
        <f t="shared" si="135"/>
        <v>-137.22688408250585</v>
      </c>
      <c r="BH196">
        <f t="shared" si="150"/>
        <v>42.773115917494152</v>
      </c>
      <c r="BI196">
        <f t="shared" si="151"/>
        <v>42.773115917494152</v>
      </c>
      <c r="BJ196">
        <f t="shared" si="136"/>
        <v>0</v>
      </c>
      <c r="BK196">
        <f t="shared" si="152"/>
        <v>0</v>
      </c>
      <c r="BM196">
        <f t="shared" si="153"/>
        <v>-26.870914938963413</v>
      </c>
      <c r="BN196">
        <f t="shared" si="137"/>
        <v>-174.83716094404528</v>
      </c>
      <c r="BQ196" s="56">
        <f t="shared" si="154"/>
        <v>36.0262078019596</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1.0023866819141773</v>
      </c>
      <c r="D197">
        <f t="shared" si="108"/>
        <v>6.9020934307219284E-2</v>
      </c>
      <c r="F197">
        <f t="shared" si="109"/>
        <v>2.9783792500976737E-3</v>
      </c>
      <c r="G197">
        <f t="shared" si="110"/>
        <v>2.1376987831941752E-2</v>
      </c>
      <c r="H197">
        <f t="shared" si="111"/>
        <v>-3.1202156621680586</v>
      </c>
      <c r="J197">
        <f t="shared" si="112"/>
        <v>15</v>
      </c>
      <c r="M197">
        <f t="shared" si="113"/>
        <v>3.2414125250838921E-2</v>
      </c>
      <c r="N197">
        <f t="shared" si="114"/>
        <v>-1.5707963250000001</v>
      </c>
      <c r="O197">
        <f t="shared" si="115"/>
        <v>20.302994100791281</v>
      </c>
      <c r="P197">
        <f t="shared" si="116"/>
        <v>1.5215225713981531</v>
      </c>
      <c r="Q197">
        <f t="shared" si="117"/>
        <v>14.222364827734459</v>
      </c>
      <c r="R197">
        <f t="shared" si="118"/>
        <v>1.5004264685702577</v>
      </c>
      <c r="S197">
        <f t="shared" si="119"/>
        <v>0.94058243879898185</v>
      </c>
      <c r="T197">
        <f t="shared" si="120"/>
        <v>-0.34645482823874835</v>
      </c>
      <c r="U197">
        <f t="shared" si="121"/>
        <v>0.96176670452667457</v>
      </c>
      <c r="V197">
        <f t="shared" si="122"/>
        <v>-0.27741463978368952</v>
      </c>
      <c r="X197">
        <f t="shared" si="139"/>
        <v>-8.4232128452837198</v>
      </c>
      <c r="Y197">
        <f t="shared" si="123"/>
        <v>-127.42074201271001</v>
      </c>
      <c r="Z197">
        <f t="shared" si="140"/>
        <v>52.579257987289992</v>
      </c>
      <c r="AC197">
        <v>1</v>
      </c>
      <c r="AD197">
        <f t="shared" si="124"/>
        <v>20.278352237220002</v>
      </c>
      <c r="AE197">
        <f t="shared" si="125"/>
        <v>-4.8805413546636298E-4</v>
      </c>
      <c r="AF197">
        <f t="shared" si="126"/>
        <v>1.7139304277266499E-3</v>
      </c>
      <c r="AG197">
        <f t="shared" si="141"/>
        <v>10790.390883208205</v>
      </c>
      <c r="AH197">
        <f t="shared" si="142"/>
        <v>-3656.0964158620445</v>
      </c>
      <c r="AJ197">
        <f t="shared" si="127"/>
        <v>18000</v>
      </c>
      <c r="AK197">
        <f t="shared" si="128"/>
        <v>6498.2901487455001</v>
      </c>
      <c r="AL197">
        <v>1</v>
      </c>
      <c r="AM197">
        <f t="shared" si="129"/>
        <v>14.187165372024751</v>
      </c>
      <c r="AN197">
        <f t="shared" si="143"/>
        <v>544.76310333717845</v>
      </c>
      <c r="AO197">
        <f t="shared" si="144"/>
        <v>-1230.3540868764585</v>
      </c>
      <c r="AQ197">
        <f t="shared" si="130"/>
        <v>0.37636432066240122</v>
      </c>
      <c r="AR197">
        <f t="shared" si="131"/>
        <v>-61.3473842679714</v>
      </c>
      <c r="AT197">
        <f t="shared" si="156"/>
        <v>-220230.8336102014</v>
      </c>
      <c r="AU197">
        <f t="shared" si="157"/>
        <v>-663338.28015762125</v>
      </c>
      <c r="AV197">
        <f t="shared" si="145"/>
        <v>-1.8913498296174536</v>
      </c>
      <c r="AW197">
        <f t="shared" si="146"/>
        <v>-63526.764021223222</v>
      </c>
      <c r="AX197">
        <f t="shared" si="147"/>
        <v>-43328.410553851863</v>
      </c>
      <c r="AY197">
        <f t="shared" si="155"/>
        <v>-2.5430157286101682</v>
      </c>
      <c r="BA197">
        <f t="shared" si="132"/>
        <v>9.0894349845736855</v>
      </c>
      <c r="BB197">
        <f t="shared" si="148"/>
        <v>19.170737750889504</v>
      </c>
      <c r="BC197">
        <f t="shared" si="149"/>
        <v>0.65166589899271465</v>
      </c>
      <c r="BD197">
        <f t="shared" si="133"/>
        <v>-142.66229429245431</v>
      </c>
      <c r="BF197">
        <f t="shared" si="134"/>
        <v>-7.8071313603162471</v>
      </c>
      <c r="BG197">
        <f t="shared" si="135"/>
        <v>-137.48287487120979</v>
      </c>
      <c r="BH197">
        <f t="shared" si="150"/>
        <v>42.517125128790212</v>
      </c>
      <c r="BI197">
        <f t="shared" si="151"/>
        <v>42.517125128790212</v>
      </c>
      <c r="BJ197">
        <f t="shared" si="136"/>
        <v>0</v>
      </c>
      <c r="BK197">
        <f t="shared" si="152"/>
        <v>0</v>
      </c>
      <c r="BM197">
        <f t="shared" si="153"/>
        <v>-26.977869111205752</v>
      </c>
      <c r="BN197">
        <f t="shared" si="137"/>
        <v>-174.82058057875551</v>
      </c>
      <c r="BQ197" s="56">
        <f t="shared" si="154"/>
        <v>36.072698551174639</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1.0024160207849973</v>
      </c>
      <c r="D198">
        <f t="shared" si="108"/>
        <v>6.9443019742841561E-2</v>
      </c>
      <c r="F198">
        <f t="shared" si="109"/>
        <v>2.94206744317986E-3</v>
      </c>
      <c r="G198">
        <f t="shared" si="110"/>
        <v>2.1245892309810808E-2</v>
      </c>
      <c r="H198">
        <f t="shared" si="111"/>
        <v>-3.1203467576901893</v>
      </c>
      <c r="J198">
        <f t="shared" si="112"/>
        <v>15</v>
      </c>
      <c r="M198">
        <f t="shared" si="113"/>
        <v>3.2216478145650873E-2</v>
      </c>
      <c r="N198">
        <f t="shared" si="114"/>
        <v>-1.5707963250000001</v>
      </c>
      <c r="O198">
        <f t="shared" si="115"/>
        <v>20.427251095169378</v>
      </c>
      <c r="P198">
        <f t="shared" si="116"/>
        <v>1.5218225394819682</v>
      </c>
      <c r="Q198">
        <f t="shared" si="117"/>
        <v>14.309188547640158</v>
      </c>
      <c r="R198">
        <f t="shared" si="118"/>
        <v>1.5008541508129858</v>
      </c>
      <c r="S198">
        <f t="shared" si="119"/>
        <v>0.93991574810002709</v>
      </c>
      <c r="T198">
        <f t="shared" si="120"/>
        <v>-0.34841288401542986</v>
      </c>
      <c r="U198">
        <f t="shared" si="121"/>
        <v>0.96132309504099955</v>
      </c>
      <c r="V198">
        <f t="shared" si="122"/>
        <v>-0.27902984053031515</v>
      </c>
      <c r="X198">
        <f t="shared" si="139"/>
        <v>-8.4869363929946857</v>
      </c>
      <c r="Y198">
        <f t="shared" si="123"/>
        <v>-127.56711074418413</v>
      </c>
      <c r="Z198">
        <f t="shared" si="140"/>
        <v>52.432889255815866</v>
      </c>
      <c r="AC198">
        <v>1</v>
      </c>
      <c r="AD198">
        <f t="shared" si="124"/>
        <v>20.40275930616</v>
      </c>
      <c r="AE198">
        <f t="shared" si="125"/>
        <v>-4.9406089907423308E-4</v>
      </c>
      <c r="AF198">
        <f t="shared" si="126"/>
        <v>1.7244453383262E-3</v>
      </c>
      <c r="AG198">
        <f t="shared" si="141"/>
        <v>10780.439164556221</v>
      </c>
      <c r="AH198">
        <f t="shared" si="142"/>
        <v>-3668.5381237981833</v>
      </c>
      <c r="AJ198">
        <f t="shared" si="127"/>
        <v>18000</v>
      </c>
      <c r="AK198">
        <f t="shared" si="128"/>
        <v>6538.1569594740004</v>
      </c>
      <c r="AL198">
        <v>1</v>
      </c>
      <c r="AM198">
        <f t="shared" si="129"/>
        <v>14.274203196393</v>
      </c>
      <c r="AN198">
        <f t="shared" si="143"/>
        <v>543.71387918622327</v>
      </c>
      <c r="AO198">
        <f t="shared" si="144"/>
        <v>-1222.9254327292238</v>
      </c>
      <c r="AQ198">
        <f t="shared" si="130"/>
        <v>0.37178867531694987</v>
      </c>
      <c r="AR198">
        <f t="shared" si="131"/>
        <v>-60.973342751979771</v>
      </c>
      <c r="AT198">
        <f t="shared" si="156"/>
        <v>-219674.98722472612</v>
      </c>
      <c r="AU198">
        <f t="shared" si="157"/>
        <v>-658683.33312674961</v>
      </c>
      <c r="AV198">
        <f t="shared" si="145"/>
        <v>-1.8927024692304579</v>
      </c>
      <c r="AW198">
        <f t="shared" si="146"/>
        <v>-62628.924012766001</v>
      </c>
      <c r="AX198">
        <f t="shared" si="147"/>
        <v>-43030.597611386867</v>
      </c>
      <c r="AY198">
        <f t="shared" si="155"/>
        <v>-2.5395958066636539</v>
      </c>
      <c r="BA198">
        <f t="shared" si="132"/>
        <v>9.1377446122712147</v>
      </c>
      <c r="BB198">
        <f t="shared" si="148"/>
        <v>19.216780318798882</v>
      </c>
      <c r="BC198">
        <f t="shared" si="149"/>
        <v>0.64689333743319599</v>
      </c>
      <c r="BD198">
        <f t="shared" si="133"/>
        <v>-142.93574192759354</v>
      </c>
      <c r="BF198">
        <f t="shared" si="134"/>
        <v>-7.8673820367155667</v>
      </c>
      <c r="BG198">
        <f t="shared" si="135"/>
        <v>-137.73965001240603</v>
      </c>
      <c r="BH198">
        <f t="shared" si="150"/>
        <v>42.260349987593969</v>
      </c>
      <c r="BI198">
        <f t="shared" si="151"/>
        <v>42.260349987593969</v>
      </c>
      <c r="BJ198">
        <f t="shared" si="136"/>
        <v>0</v>
      </c>
      <c r="BK198">
        <f t="shared" si="152"/>
        <v>0</v>
      </c>
      <c r="BM198">
        <f t="shared" si="153"/>
        <v>-27.084162355514447</v>
      </c>
      <c r="BN198">
        <f t="shared" si="137"/>
        <v>-174.80390808481249</v>
      </c>
      <c r="BQ198" s="56">
        <f t="shared" si="154"/>
        <v>36.118741119084014</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1.0024455382318891</v>
      </c>
      <c r="D199">
        <f t="shared" si="108"/>
        <v>6.9865080396672663E-2</v>
      </c>
      <c r="F199">
        <f t="shared" si="109"/>
        <v>2.9064162695701082E-3</v>
      </c>
      <c r="G199">
        <f t="shared" si="110"/>
        <v>2.1116399349742035E-2</v>
      </c>
      <c r="H199">
        <f t="shared" si="111"/>
        <v>-3.1204762506502584</v>
      </c>
      <c r="J199">
        <f t="shared" si="112"/>
        <v>15</v>
      </c>
      <c r="M199">
        <f t="shared" si="113"/>
        <v>3.202122676294996E-2</v>
      </c>
      <c r="N199">
        <f t="shared" si="114"/>
        <v>-1.5707963250000001</v>
      </c>
      <c r="O199">
        <f t="shared" si="115"/>
        <v>20.551509905382531</v>
      </c>
      <c r="P199">
        <f t="shared" si="116"/>
        <v>1.5221188802502119</v>
      </c>
      <c r="Q199">
        <f t="shared" si="117"/>
        <v>14.396014853298661</v>
      </c>
      <c r="R199">
        <f t="shared" si="118"/>
        <v>1.5012766741949048</v>
      </c>
      <c r="S199">
        <f t="shared" si="119"/>
        <v>0.9392464084428106</v>
      </c>
      <c r="T199">
        <f t="shared" si="120"/>
        <v>-0.35036815850980696</v>
      </c>
      <c r="U199">
        <f t="shared" si="121"/>
        <v>0.96087739125379779</v>
      </c>
      <c r="V199">
        <f t="shared" si="122"/>
        <v>-0.28064354775392425</v>
      </c>
      <c r="X199">
        <f t="shared" si="139"/>
        <v>-8.550372659418592</v>
      </c>
      <c r="Y199">
        <f t="shared" si="123"/>
        <v>-127.71364755802954</v>
      </c>
      <c r="Z199">
        <f t="shared" si="140"/>
        <v>52.286352441970465</v>
      </c>
      <c r="AC199">
        <v>1</v>
      </c>
      <c r="AD199">
        <f t="shared" si="124"/>
        <v>20.527166375100002</v>
      </c>
      <c r="AE199">
        <f t="shared" si="125"/>
        <v>-5.0010440129744191E-4</v>
      </c>
      <c r="AF199">
        <f t="shared" si="126"/>
        <v>1.73496024892575E-3</v>
      </c>
      <c r="AG199">
        <f t="shared" si="141"/>
        <v>10770.445087163573</v>
      </c>
      <c r="AH199">
        <f t="shared" si="142"/>
        <v>-3680.975973932083</v>
      </c>
      <c r="AJ199">
        <f t="shared" si="127"/>
        <v>18000</v>
      </c>
      <c r="AK199">
        <f t="shared" si="128"/>
        <v>6578.0237702025006</v>
      </c>
      <c r="AL199">
        <v>1</v>
      </c>
      <c r="AM199">
        <f t="shared" si="129"/>
        <v>14.36124102076125</v>
      </c>
      <c r="AN199">
        <f t="shared" si="143"/>
        <v>542.6835512357676</v>
      </c>
      <c r="AO199">
        <f t="shared" si="144"/>
        <v>-1215.5855070969951</v>
      </c>
      <c r="AQ199">
        <f t="shared" si="130"/>
        <v>0.36729596709028134</v>
      </c>
      <c r="AR199">
        <f t="shared" si="131"/>
        <v>-60.603834569896421</v>
      </c>
      <c r="AT199">
        <f t="shared" si="156"/>
        <v>-219125.3179356608</v>
      </c>
      <c r="AU199">
        <f t="shared" si="157"/>
        <v>-654082.27993679629</v>
      </c>
      <c r="AV199">
        <f t="shared" si="145"/>
        <v>-1.8940567892351949</v>
      </c>
      <c r="AW199">
        <f t="shared" si="146"/>
        <v>-61747.471493359844</v>
      </c>
      <c r="AX199">
        <f t="shared" si="147"/>
        <v>-42737.787582078236</v>
      </c>
      <c r="AY199">
        <f t="shared" si="155"/>
        <v>-2.5361625341764151</v>
      </c>
      <c r="BA199">
        <f t="shared" si="132"/>
        <v>9.1858397691033637</v>
      </c>
      <c r="BB199">
        <f t="shared" si="148"/>
        <v>19.262377312817819</v>
      </c>
      <c r="BC199">
        <f t="shared" si="149"/>
        <v>0.64210574494122019</v>
      </c>
      <c r="BD199">
        <f t="shared" si="133"/>
        <v>-143.21005077172572</v>
      </c>
      <c r="BF199">
        <f t="shared" si="134"/>
        <v>-7.9274254430749789</v>
      </c>
      <c r="BG199">
        <f t="shared" si="135"/>
        <v>-137.99719596244464</v>
      </c>
      <c r="BH199">
        <f t="shared" si="150"/>
        <v>42.002804037555364</v>
      </c>
      <c r="BI199">
        <f t="shared" si="151"/>
        <v>42.002804037555364</v>
      </c>
      <c r="BJ199">
        <f t="shared" si="136"/>
        <v>0</v>
      </c>
      <c r="BK199">
        <f t="shared" si="152"/>
        <v>0</v>
      </c>
      <c r="BM199">
        <f t="shared" si="153"/>
        <v>-27.189802755892799</v>
      </c>
      <c r="BN199">
        <f t="shared" si="137"/>
        <v>-174.78714519071895</v>
      </c>
      <c r="BQ199" s="56">
        <f t="shared" si="154"/>
        <v>36.164338113102957</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1.0024752342390786</v>
      </c>
      <c r="D200">
        <f t="shared" si="108"/>
        <v>7.0287116120540644E-2</v>
      </c>
      <c r="F200">
        <f t="shared" si="109"/>
        <v>2.8714097861672941E-3</v>
      </c>
      <c r="G200">
        <f t="shared" si="110"/>
        <v>2.0988479665366898E-2</v>
      </c>
      <c r="H200">
        <f t="shared" si="111"/>
        <v>-3.1206041703346332</v>
      </c>
      <c r="J200">
        <f t="shared" si="112"/>
        <v>15</v>
      </c>
      <c r="M200">
        <f t="shared" si="113"/>
        <v>3.1828327806546652E-2</v>
      </c>
      <c r="N200">
        <f t="shared" si="114"/>
        <v>-1.5707963250000001</v>
      </c>
      <c r="O200">
        <f t="shared" si="115"/>
        <v>20.6757704986919</v>
      </c>
      <c r="P200">
        <f t="shared" si="116"/>
        <v>1.5224116590504464</v>
      </c>
      <c r="Q200">
        <f t="shared" si="117"/>
        <v>14.482843698204324</v>
      </c>
      <c r="R200">
        <f t="shared" si="118"/>
        <v>1.5016941313503755</v>
      </c>
      <c r="S200">
        <f t="shared" si="119"/>
        <v>0.93857444081966035</v>
      </c>
      <c r="T200">
        <f t="shared" si="120"/>
        <v>-0.35232064272510344</v>
      </c>
      <c r="U200">
        <f t="shared" si="121"/>
        <v>0.96042960303562097</v>
      </c>
      <c r="V200">
        <f t="shared" si="122"/>
        <v>-0.28225575513241308</v>
      </c>
      <c r="X200">
        <f t="shared" si="139"/>
        <v>-8.6135256492540044</v>
      </c>
      <c r="Y200">
        <f t="shared" si="123"/>
        <v>-127.86034421131642</v>
      </c>
      <c r="Z200">
        <f t="shared" si="140"/>
        <v>52.139655788683584</v>
      </c>
      <c r="AC200">
        <v>1</v>
      </c>
      <c r="AD200">
        <f t="shared" si="124"/>
        <v>20.65157344404</v>
      </c>
      <c r="AE200">
        <f t="shared" si="125"/>
        <v>-5.0618464213598926E-4</v>
      </c>
      <c r="AF200">
        <f t="shared" si="126"/>
        <v>1.7454751595253001E-3</v>
      </c>
      <c r="AG200">
        <f t="shared" si="141"/>
        <v>10760.408937537819</v>
      </c>
      <c r="AH200">
        <f t="shared" si="142"/>
        <v>-3693.4090480197624</v>
      </c>
      <c r="AJ200">
        <f t="shared" si="127"/>
        <v>18000</v>
      </c>
      <c r="AK200">
        <f t="shared" si="128"/>
        <v>6617.8905809309999</v>
      </c>
      <c r="AL200">
        <v>1</v>
      </c>
      <c r="AM200">
        <f t="shared" si="129"/>
        <v>14.448278845129501</v>
      </c>
      <c r="AN200">
        <f t="shared" si="143"/>
        <v>541.67166916145402</v>
      </c>
      <c r="AO200">
        <f t="shared" si="144"/>
        <v>-1208.3327376204211</v>
      </c>
      <c r="AQ200">
        <f t="shared" si="130"/>
        <v>0.36288420365061508</v>
      </c>
      <c r="AR200">
        <f t="shared" si="131"/>
        <v>-60.238777806002105</v>
      </c>
      <c r="AT200">
        <f t="shared" si="156"/>
        <v>-218581.66456208684</v>
      </c>
      <c r="AU200">
        <f t="shared" si="157"/>
        <v>-649534.16289120645</v>
      </c>
      <c r="AV200">
        <f t="shared" si="145"/>
        <v>-1.8954127261555893</v>
      </c>
      <c r="AW200">
        <f t="shared" si="146"/>
        <v>-60882.016980397457</v>
      </c>
      <c r="AX200">
        <f t="shared" si="147"/>
        <v>-42449.859621535274</v>
      </c>
      <c r="AY200">
        <f t="shared" si="155"/>
        <v>-2.5327161127360474</v>
      </c>
      <c r="BA200">
        <f t="shared" si="132"/>
        <v>9.2337170902415941</v>
      </c>
      <c r="BB200">
        <f t="shared" si="148"/>
        <v>19.307531283381575</v>
      </c>
      <c r="BC200">
        <f t="shared" si="149"/>
        <v>0.63730338658045804</v>
      </c>
      <c r="BD200">
        <f t="shared" si="133"/>
        <v>-143.48520563782117</v>
      </c>
      <c r="BF200">
        <f t="shared" si="134"/>
        <v>-7.9872669648237959</v>
      </c>
      <c r="BG200">
        <f t="shared" si="135"/>
        <v>-138.25549922077076</v>
      </c>
      <c r="BH200">
        <f t="shared" si="150"/>
        <v>41.744500779229242</v>
      </c>
      <c r="BI200">
        <f t="shared" si="151"/>
        <v>41.744500779229242</v>
      </c>
      <c r="BJ200">
        <f t="shared" si="136"/>
        <v>0</v>
      </c>
      <c r="BK200">
        <f t="shared" si="152"/>
        <v>0</v>
      </c>
      <c r="BM200">
        <f t="shared" si="153"/>
        <v>-27.294798248205371</v>
      </c>
      <c r="BN200">
        <f t="shared" si="137"/>
        <v>-174.77029358294959</v>
      </c>
      <c r="BQ200" s="56">
        <f t="shared" si="154"/>
        <v>36.20949208366671</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1.0025051087906975</v>
      </c>
      <c r="D201">
        <f t="shared" ref="D201:D264" si="160">ATAN(A201/Fesr)</f>
        <v>7.0709126766326555E-2</v>
      </c>
      <c r="F201">
        <f t="shared" ref="F201:F264" si="161">(Ro/(Ro+Rdcr))/SQRT((A201/(Q*Fo))^2+(1-(A201^2/Fo^2))^2)</f>
        <v>2.8370325283496411E-3</v>
      </c>
      <c r="G201">
        <f t="shared" ref="G201:G264" si="162">-ATAN(A201*Fo/(Q*(Fo^2-A201^2)))</f>
        <v>2.0862104681462955E-2</v>
      </c>
      <c r="H201">
        <f t="shared" ref="H201:H264" si="163">IF(G201&gt;0,G201-Pi,G201)</f>
        <v>-3.1207305453185374</v>
      </c>
      <c r="J201">
        <f t="shared" ref="J201:J264" si="164">Vin/Vramp</f>
        <v>15</v>
      </c>
      <c r="M201">
        <f t="shared" ref="M201:M264" si="165">1/(2*Pi*_Rfb1*(Cc1ea_u+Cc2ea_u)*A201)</f>
        <v>3.1637739017285886E-2</v>
      </c>
      <c r="N201">
        <f t="shared" ref="N201:N264" si="166">-Pi/2</f>
        <v>-1.5707963250000001</v>
      </c>
      <c r="O201">
        <f t="shared" ref="O201:O264" si="167">SQRT(1+(A201/Fz1_u)^2)</f>
        <v>20.800032843140535</v>
      </c>
      <c r="P201">
        <f t="shared" ref="P201:P264" si="168">ATAN2(Fz1_u,A201)</f>
        <v>1.5227009396711282</v>
      </c>
      <c r="Q201">
        <f t="shared" ref="Q201:Q264" si="169">SQRT(1+(A201/Fz2_u)^2)</f>
        <v>14.56967503695876</v>
      </c>
      <c r="R201">
        <f t="shared" ref="R201:R264" si="170">ATAN2(Fz2_u,A201)</f>
        <v>1.5021066127126153</v>
      </c>
      <c r="S201">
        <f t="shared" ref="S201:S264" si="171">1/SQRT(1+(A201/Fp1_u)^2)</f>
        <v>0.93789986622033972</v>
      </c>
      <c r="T201">
        <f t="shared" ref="T201:T264" si="172">-ATAN2(Fp1_u,A201)</f>
        <v>-0.35427032777529832</v>
      </c>
      <c r="U201">
        <f t="shared" ref="U201:U264" si="173">1/SQRT(1+(A201/Fp2_u)^2)</f>
        <v>0.95997974027772337</v>
      </c>
      <c r="V201">
        <f t="shared" ref="V201:V264" si="174">-ATAN2(Fp2_u,A201)</f>
        <v>-0.28386645638661145</v>
      </c>
      <c r="X201">
        <f t="shared" si="139"/>
        <v>-8.6763992876364746</v>
      </c>
      <c r="Y201">
        <f t="shared" ref="Y201:Y264" si="175">(180/Pi)*(D201+H201+N201+P201+R201+T201+V201)</f>
        <v>-128.00719264461861</v>
      </c>
      <c r="Z201">
        <f t="shared" si="140"/>
        <v>51.992807355381387</v>
      </c>
      <c r="AC201">
        <v>1</v>
      </c>
      <c r="AD201">
        <f t="shared" ref="AD201:AD264" si="176">Rcea1_u*Cc1ea_u*A201*2*Pi</f>
        <v>20.775980512980002</v>
      </c>
      <c r="AE201">
        <f t="shared" ref="AE201:AE264" si="177">-Rcea1_u*Cc1ea_u*Cc2ea_u*(A201*2*Pi)^2</f>
        <v>-5.1230162158987544E-4</v>
      </c>
      <c r="AF201">
        <f t="shared" ref="AF201:AF264" si="178">(Cc2ea_u+Cc1ea_u)*A201*2*Pi</f>
        <v>1.7559900701248502E-3</v>
      </c>
      <c r="AG201">
        <f t="shared" si="141"/>
        <v>10750.331002542827</v>
      </c>
      <c r="AH201">
        <f t="shared" si="142"/>
        <v>-3705.8364485898987</v>
      </c>
      <c r="AJ201">
        <f t="shared" ref="AJ201:AJ264" si="179">_Rfb1</f>
        <v>18000</v>
      </c>
      <c r="AK201">
        <f t="shared" ref="AK201:AK264" si="180">_Rfb1*Rcea2_u*Cc3ea_u*A201*2*Pi</f>
        <v>6657.7573916595002</v>
      </c>
      <c r="AL201">
        <v>1</v>
      </c>
      <c r="AM201">
        <f t="shared" ref="AM201:AM264" si="181">(_Rfb1+Rcea2_u)*Cc3ea_u*A201*2*Pi</f>
        <v>14.535316669497751</v>
      </c>
      <c r="AN201">
        <f t="shared" si="143"/>
        <v>540.67779595313868</v>
      </c>
      <c r="AO201">
        <f t="shared" si="144"/>
        <v>-1201.165588685461</v>
      </c>
      <c r="AQ201">
        <f t="shared" ref="AQ201:AQ264" si="182">Eadcg/(1+(Eadcg*A201/GBP)^2)</f>
        <v>0.35855145213338113</v>
      </c>
      <c r="AR201">
        <f t="shared" ref="AR201:AR264" si="183">-(A201*Eadcg*Eadcg/GBP)/(1+(Eadcg*A201/GBP)^2)</f>
        <v>-59.878092506274648</v>
      </c>
      <c r="AT201">
        <f t="shared" si="156"/>
        <v>-218043.87088991405</v>
      </c>
      <c r="AU201">
        <f t="shared" si="157"/>
        <v>-645038.04728334234</v>
      </c>
      <c r="AV201">
        <f t="shared" si="145"/>
        <v>-1.8967702179213632</v>
      </c>
      <c r="AW201">
        <f t="shared" si="146"/>
        <v>-60032.182486500365</v>
      </c>
      <c r="AX201">
        <f t="shared" si="147"/>
        <v>-42166.696642938783</v>
      </c>
      <c r="AY201">
        <f t="shared" si="155"/>
        <v>-2.5292567439538116</v>
      </c>
      <c r="BA201">
        <f t="shared" ref="BA201:BA264" si="184">SQRT(AT201^2+AU201^2)/SQRT(AW201^2+AX201^2)</f>
        <v>9.2813732102261888</v>
      </c>
      <c r="BB201">
        <f t="shared" si="148"/>
        <v>19.352244725893442</v>
      </c>
      <c r="BC201">
        <f t="shared" si="149"/>
        <v>0.63248652603244837</v>
      </c>
      <c r="BD201">
        <f t="shared" ref="BD201:BD264" si="185">BC201*180/Pi-180</f>
        <v>-143.76119141804057</v>
      </c>
      <c r="BF201">
        <f t="shared" ref="BF201:BF264" si="186">20*LOG(BA201*J201*F201*C201)</f>
        <v>-8.0469118978915226</v>
      </c>
      <c r="BG201">
        <f t="shared" ref="BG201:BG264" si="187">(180/Pi)*(D201+H201+BC201)</f>
        <v>-138.51454632527143</v>
      </c>
      <c r="BH201">
        <f t="shared" si="150"/>
        <v>41.485453674728575</v>
      </c>
      <c r="BI201">
        <f t="shared" si="151"/>
        <v>41.485453674728575</v>
      </c>
      <c r="BJ201">
        <f t="shared" ref="BJ201:BJ264" si="188">SUM((BF202&lt;0)*(BF201&gt;0))*A201</f>
        <v>0</v>
      </c>
      <c r="BK201">
        <f t="shared" si="152"/>
        <v>0</v>
      </c>
      <c r="BM201">
        <f t="shared" si="153"/>
        <v>-27.399156623784968</v>
      </c>
      <c r="BN201">
        <f t="shared" ref="BN201:BN264" si="189">(H201+D201)*180/Pi</f>
        <v>-174.75335490723086</v>
      </c>
      <c r="BQ201" s="56">
        <f t="shared" si="154"/>
        <v>36.25420552617858</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1.002535161870785</v>
      </c>
      <c r="D202">
        <f t="shared" si="160"/>
        <v>7.1131112185964782E-2</v>
      </c>
      <c r="F202">
        <f t="shared" si="161"/>
        <v>2.8032694928308245E-3</v>
      </c>
      <c r="G202">
        <f t="shared" si="162"/>
        <v>2.0737246512444209E-2</v>
      </c>
      <c r="H202">
        <f t="shared" si="163"/>
        <v>-3.120855403487556</v>
      </c>
      <c r="J202">
        <f t="shared" si="164"/>
        <v>15</v>
      </c>
      <c r="M202">
        <f t="shared" si="165"/>
        <v>3.1449419142183001E-2</v>
      </c>
      <c r="N202">
        <f t="shared" si="166"/>
        <v>-1.5707963250000001</v>
      </c>
      <c r="O202">
        <f t="shared" si="167"/>
        <v>20.924296907530152</v>
      </c>
      <c r="P202">
        <f t="shared" si="168"/>
        <v>1.5229867843877938</v>
      </c>
      <c r="Q202">
        <f t="shared" si="169"/>
        <v>14.656508825238133</v>
      </c>
      <c r="R202">
        <f t="shared" si="170"/>
        <v>1.5025142065785886</v>
      </c>
      <c r="S202">
        <f t="shared" si="171"/>
        <v>0.93722270563061383</v>
      </c>
      <c r="T202">
        <f t="shared" si="172"/>
        <v>-0.35621720488495334</v>
      </c>
      <c r="U202">
        <f t="shared" si="173"/>
        <v>0.95952781289153188</v>
      </c>
      <c r="V202">
        <f t="shared" si="174"/>
        <v>-0.28547564528033509</v>
      </c>
      <c r="X202">
        <f t="shared" ref="X202:X265" si="192">20*LOG(C202*J202*O202*Q202*F202*M202*S202*U202)</f>
        <v>-8.73899742214501</v>
      </c>
      <c r="Y202">
        <f t="shared" si="175"/>
        <v>-128.15418497687455</v>
      </c>
      <c r="Z202">
        <f t="shared" ref="Z202:Z265" si="193">Y202+180</f>
        <v>51.845815023125454</v>
      </c>
      <c r="AC202">
        <v>1</v>
      </c>
      <c r="AD202">
        <f t="shared" si="176"/>
        <v>20.90038758192</v>
      </c>
      <c r="AE202">
        <f t="shared" si="177"/>
        <v>-5.1845533965910013E-4</v>
      </c>
      <c r="AF202">
        <f t="shared" si="178"/>
        <v>1.7665049807244E-3</v>
      </c>
      <c r="AG202">
        <f t="shared" ref="AG202:AG265" si="194">AC202*AE202/(AE202^2+AF202^2)+AD202*AF202/(AE202^2+AF202^2)</f>
        <v>10740.211569380952</v>
      </c>
      <c r="AH202">
        <f t="shared" ref="AH202:AH265" si="195">AD202*AE202/(AE202^2+AF202^2)-AC202*AF202/(AE202^2+AF202^2)</f>
        <v>-3718.2572983861569</v>
      </c>
      <c r="AJ202">
        <f t="shared" si="179"/>
        <v>18000</v>
      </c>
      <c r="AK202">
        <f t="shared" si="180"/>
        <v>6697.6242023880004</v>
      </c>
      <c r="AL202">
        <v>1</v>
      </c>
      <c r="AM202">
        <f t="shared" si="181"/>
        <v>14.622354493866002</v>
      </c>
      <c r="AN202">
        <f t="shared" ref="AN202:AN265" si="196">AJ202*AL202/(AL202^2+AM202^2)+AK202*AM202/(AL202^2+AM202^2)</f>
        <v>539.7015074460387</v>
      </c>
      <c r="AO202">
        <f t="shared" ref="AO202:AO265" si="197">AK202*AL202/(AL202^2+AM202^2)-AJ202*AM202/(AL202^2+AM202^2)</f>
        <v>-1194.0825603618393</v>
      </c>
      <c r="AQ202">
        <f t="shared" si="182"/>
        <v>0.35429583702391498</v>
      </c>
      <c r="AR202">
        <f t="shared" si="183"/>
        <v>-59.521700620017718</v>
      </c>
      <c r="AT202">
        <f t="shared" si="156"/>
        <v>-217511.78549494894</v>
      </c>
      <c r="AU202">
        <f t="shared" si="157"/>
        <v>-640593.02071014571</v>
      </c>
      <c r="AV202">
        <f t="shared" ref="AV202:AV265" si="198">ATAN2(AT202,AU202)</f>
        <v>-1.8981292038277426</v>
      </c>
      <c r="AW202">
        <f t="shared" ref="AW202:AW265" si="199">AG202-AH202*AO202/_Rfb2+AG202*AN202/_Rfb2+AN202-AO202*AR202+AQ202*AN202</f>
        <v>-59197.601115181533</v>
      </c>
      <c r="AX202">
        <f t="shared" ref="AX202:AX265" si="200">AH202+AH202*AN202/_Rfb2+AG202*AO202/_Rfb2+AO202+AO202*AQ202+AN202*AR202</f>
        <v>-41888.185175017134</v>
      </c>
      <c r="AY202">
        <f t="shared" si="155"/>
        <v>-2.5257846295227466</v>
      </c>
      <c r="BA202">
        <f t="shared" si="184"/>
        <v>9.3288047640985248</v>
      </c>
      <c r="BB202">
        <f t="shared" ref="BB202:BB265" si="201">20*LOG(BA202)</f>
        <v>19.396520082628761</v>
      </c>
      <c r="BC202">
        <f t="shared" ref="BC202:BC265" si="202">AV202-AY202</f>
        <v>0.62765542569500399</v>
      </c>
      <c r="BD202">
        <f t="shared" si="185"/>
        <v>-144.03799307809663</v>
      </c>
      <c r="BF202">
        <f t="shared" si="186"/>
        <v>-8.1063654503014675</v>
      </c>
      <c r="BG202">
        <f t="shared" si="187"/>
        <v>-138.77432384786923</v>
      </c>
      <c r="BH202">
        <f t="shared" ref="BH202:BH265" si="203">IF(BG202&gt;180,BG202-180,BG202+180)</f>
        <v>41.225676152130774</v>
      </c>
      <c r="BI202">
        <f t="shared" ref="BI202:BI265" si="204">IF(BH202&gt;180,BH202-360,BH202)</f>
        <v>41.225676152130774</v>
      </c>
      <c r="BJ202">
        <f t="shared" si="188"/>
        <v>0</v>
      </c>
      <c r="BK202">
        <f t="shared" ref="BK202:BK265" si="205">IF(BJ202&gt;0,BI202,0)</f>
        <v>0</v>
      </c>
      <c r="BM202">
        <f t="shared" ref="BM202:BM265" si="206">20*LOG(J202*F202*C202)</f>
        <v>-27.502885532930232</v>
      </c>
      <c r="BN202">
        <f t="shared" si="189"/>
        <v>-174.73633076977259</v>
      </c>
      <c r="BQ202" s="56">
        <f t="shared" ref="BQ202:BQ265" si="207">20*LOG(BA202*7)</f>
        <v>36.2984808829139</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1.0025653934632857</v>
      </c>
      <c r="D203">
        <f t="shared" si="160"/>
        <v>7.1553072231443318E-2</v>
      </c>
      <c r="F203">
        <f t="shared" si="161"/>
        <v>2.770106121229065E-3</v>
      </c>
      <c r="G203">
        <f t="shared" si="162"/>
        <v>2.0613877941629371E-2</v>
      </c>
      <c r="H203">
        <f t="shared" si="163"/>
        <v>-3.120978772058371</v>
      </c>
      <c r="J203">
        <f t="shared" si="164"/>
        <v>15</v>
      </c>
      <c r="M203">
        <f t="shared" si="165"/>
        <v>3.1263327904655289E-2</v>
      </c>
      <c r="N203">
        <f t="shared" si="166"/>
        <v>-1.5707963250000001</v>
      </c>
      <c r="O203">
        <f t="shared" si="167"/>
        <v>21.04856266139879</v>
      </c>
      <c r="P203">
        <f t="shared" si="168"/>
        <v>1.5232692540076169</v>
      </c>
      <c r="Q203">
        <f t="shared" si="169"/>
        <v>14.743345019761589</v>
      </c>
      <c r="R203">
        <f t="shared" si="170"/>
        <v>1.502916999171618</v>
      </c>
      <c r="S203">
        <f t="shared" si="171"/>
        <v>0.93654298003083192</v>
      </c>
      <c r="T203">
        <f t="shared" si="172"/>
        <v>-0.35816126538903209</v>
      </c>
      <c r="U203">
        <f t="shared" si="173"/>
        <v>0.95907383080811481</v>
      </c>
      <c r="V203">
        <f t="shared" si="174"/>
        <v>-0.28708331562043454</v>
      </c>
      <c r="X203">
        <f t="shared" si="192"/>
        <v>-8.8013238247456513</v>
      </c>
      <c r="Y203">
        <f t="shared" si="175"/>
        <v>-128.30131350042748</v>
      </c>
      <c r="Z203">
        <f t="shared" si="193"/>
        <v>51.698686499572517</v>
      </c>
      <c r="AC203">
        <v>1</v>
      </c>
      <c r="AD203">
        <f t="shared" si="176"/>
        <v>21.024794650860002</v>
      </c>
      <c r="AE203">
        <f t="shared" si="177"/>
        <v>-5.2464579634366355E-4</v>
      </c>
      <c r="AF203">
        <f t="shared" si="178"/>
        <v>1.7770198913239501E-3</v>
      </c>
      <c r="AG203">
        <f t="shared" si="194"/>
        <v>10730.05092557535</v>
      </c>
      <c r="AH203">
        <f t="shared" si="195"/>
        <v>-3730.6707398290978</v>
      </c>
      <c r="AJ203">
        <f t="shared" si="179"/>
        <v>18000</v>
      </c>
      <c r="AK203">
        <f t="shared" si="180"/>
        <v>6737.4910131165007</v>
      </c>
      <c r="AL203">
        <v>1</v>
      </c>
      <c r="AM203">
        <f t="shared" si="181"/>
        <v>14.709392318234253</v>
      </c>
      <c r="AN203">
        <f t="shared" si="196"/>
        <v>538.74239187099681</v>
      </c>
      <c r="AO203">
        <f t="shared" si="197"/>
        <v>-1187.0821873778868</v>
      </c>
      <c r="AQ203">
        <f t="shared" si="182"/>
        <v>0.35011553812758212</v>
      </c>
      <c r="AR203">
        <f t="shared" si="183"/>
        <v>-59.169525943561375</v>
      </c>
      <c r="AT203">
        <f t="shared" si="156"/>
        <v>-216985.26157325896</v>
      </c>
      <c r="AU203">
        <f t="shared" si="157"/>
        <v>-636198.19241021748</v>
      </c>
      <c r="AV203">
        <f t="shared" si="198"/>
        <v>-1.8994896244965835</v>
      </c>
      <c r="AW203">
        <f t="shared" si="199"/>
        <v>-58377.916672975676</v>
      </c>
      <c r="AX203">
        <f t="shared" si="200"/>
        <v>-41614.215226290486</v>
      </c>
      <c r="AY203">
        <f t="shared" ref="AY203:AY266" si="208">ATAN2(AW203,AX203)</f>
        <v>-2.5222999712722327</v>
      </c>
      <c r="BA203">
        <f t="shared" si="184"/>
        <v>9.3760083885495007</v>
      </c>
      <c r="BB203">
        <f t="shared" si="201"/>
        <v>19.440359744596197</v>
      </c>
      <c r="BC203">
        <f t="shared" si="202"/>
        <v>0.62281034677564917</v>
      </c>
      <c r="BD203">
        <f t="shared" si="185"/>
        <v>-144.31559565190068</v>
      </c>
      <c r="BF203">
        <f t="shared" si="186"/>
        <v>-8.1656327437016269</v>
      </c>
      <c r="BG203">
        <f t="shared" si="187"/>
        <v>-139.03481839035692</v>
      </c>
      <c r="BH203">
        <f t="shared" si="203"/>
        <v>40.965181609643082</v>
      </c>
      <c r="BI203">
        <f t="shared" si="204"/>
        <v>40.965181609643082</v>
      </c>
      <c r="BJ203">
        <f t="shared" si="188"/>
        <v>0</v>
      </c>
      <c r="BK203">
        <f t="shared" si="205"/>
        <v>0</v>
      </c>
      <c r="BM203">
        <f t="shared" si="206"/>
        <v>-27.605992488297826</v>
      </c>
      <c r="BN203">
        <f t="shared" si="189"/>
        <v>-174.71922273845624</v>
      </c>
      <c r="BQ203" s="56">
        <f t="shared" si="207"/>
        <v>36.342320544881332</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1.0025958035520521</v>
      </c>
      <c r="D204">
        <f t="shared" si="160"/>
        <v>7.1975006754804172E-2</v>
      </c>
      <c r="F204">
        <f t="shared" si="161"/>
        <v>2.7375282843154973E-3</v>
      </c>
      <c r="G204">
        <f t="shared" si="162"/>
        <v>2.0491972401255349E-2</v>
      </c>
      <c r="H204">
        <f t="shared" si="163"/>
        <v>-3.1211006775987449</v>
      </c>
      <c r="J204">
        <f t="shared" si="164"/>
        <v>15</v>
      </c>
      <c r="M204">
        <f t="shared" si="165"/>
        <v>3.1079425975804372E-2</v>
      </c>
      <c r="N204">
        <f t="shared" si="166"/>
        <v>-1.5707963250000001</v>
      </c>
      <c r="O204">
        <f t="shared" si="167"/>
        <v>21.172830074999219</v>
      </c>
      <c r="P204">
        <f t="shared" si="168"/>
        <v>1.523548407912398</v>
      </c>
      <c r="Q204">
        <f t="shared" si="169"/>
        <v>14.830183578260787</v>
      </c>
      <c r="R204">
        <f t="shared" si="170"/>
        <v>1.5033150747018098</v>
      </c>
      <c r="S204">
        <f t="shared" si="171"/>
        <v>0.9358607103945189</v>
      </c>
      <c r="T204">
        <f t="shared" si="172"/>
        <v>-0.36010250073271116</v>
      </c>
      <c r="U204">
        <f t="shared" si="173"/>
        <v>0.95861780397765328</v>
      </c>
      <c r="V204">
        <f t="shared" si="174"/>
        <v>-0.28868946125684225</v>
      </c>
      <c r="X204">
        <f t="shared" si="192"/>
        <v>-8.863382193674477</v>
      </c>
      <c r="Y204">
        <f t="shared" si="175"/>
        <v>-128.44857067623693</v>
      </c>
      <c r="Z204">
        <f t="shared" si="193"/>
        <v>51.551429323763074</v>
      </c>
      <c r="AC204">
        <v>1</v>
      </c>
      <c r="AD204">
        <f t="shared" si="176"/>
        <v>21.149201719800001</v>
      </c>
      <c r="AE204">
        <f t="shared" si="177"/>
        <v>-5.308729916435656E-4</v>
      </c>
      <c r="AF204">
        <f t="shared" si="178"/>
        <v>1.7875348019234997E-3</v>
      </c>
      <c r="AG204">
        <f t="shared" si="194"/>
        <v>10719.849358952346</v>
      </c>
      <c r="AH204">
        <f t="shared" si="195"/>
        <v>-3743.0759344968192</v>
      </c>
      <c r="AJ204">
        <f t="shared" si="179"/>
        <v>18000</v>
      </c>
      <c r="AK204">
        <f t="shared" si="180"/>
        <v>6777.3578238450009</v>
      </c>
      <c r="AL204">
        <v>1</v>
      </c>
      <c r="AM204">
        <f t="shared" si="181"/>
        <v>14.796430142602501</v>
      </c>
      <c r="AN204">
        <f t="shared" si="196"/>
        <v>537.80004942298262</v>
      </c>
      <c r="AO204">
        <f t="shared" si="197"/>
        <v>-1180.1630381303339</v>
      </c>
      <c r="AQ204">
        <f t="shared" si="182"/>
        <v>0.34600878862323103</v>
      </c>
      <c r="AR204">
        <f t="shared" si="183"/>
        <v>-58.821494065949274</v>
      </c>
      <c r="AT204">
        <f t="shared" si="156"/>
        <v>-216464.15677848758</v>
      </c>
      <c r="AU204">
        <f t="shared" si="157"/>
        <v>-631852.69262530562</v>
      </c>
      <c r="AV204">
        <f t="shared" si="198"/>
        <v>-1.9008514218388606</v>
      </c>
      <c r="AW204">
        <f t="shared" si="199"/>
        <v>-57572.78329727691</v>
      </c>
      <c r="AX204">
        <f t="shared" si="200"/>
        <v>-41344.680155269074</v>
      </c>
      <c r="AY204">
        <f t="shared" si="208"/>
        <v>-2.5188029712191007</v>
      </c>
      <c r="BA204">
        <f t="shared" si="184"/>
        <v>9.4229807230833167</v>
      </c>
      <c r="BB204">
        <f t="shared" si="201"/>
        <v>19.483766053357492</v>
      </c>
      <c r="BC204">
        <f t="shared" si="202"/>
        <v>0.61795154938024011</v>
      </c>
      <c r="BD204">
        <f t="shared" si="185"/>
        <v>-144.59398423648489</v>
      </c>
      <c r="BF204">
        <f t="shared" si="186"/>
        <v>-8.2247188148354784</v>
      </c>
      <c r="BG204">
        <f t="shared" si="187"/>
        <v>-139.29601658046468</v>
      </c>
      <c r="BH204">
        <f t="shared" si="203"/>
        <v>40.703983419535319</v>
      </c>
      <c r="BI204">
        <f t="shared" si="204"/>
        <v>40.703983419535319</v>
      </c>
      <c r="BJ204">
        <f t="shared" si="188"/>
        <v>0</v>
      </c>
      <c r="BK204">
        <f t="shared" si="205"/>
        <v>0</v>
      </c>
      <c r="BM204">
        <f t="shared" si="206"/>
        <v>-27.708484868192969</v>
      </c>
      <c r="BN204">
        <f t="shared" si="189"/>
        <v>-174.70203234397982</v>
      </c>
      <c r="BQ204" s="56">
        <f t="shared" si="207"/>
        <v>36.38572685364263</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1.0026263921208418</v>
      </c>
      <c r="D205">
        <f t="shared" si="160"/>
        <v>7.2396915608143528E-2</v>
      </c>
      <c r="F205">
        <f t="shared" si="161"/>
        <v>2.7055222669098793E-3</v>
      </c>
      <c r="G205">
        <f t="shared" si="162"/>
        <v>2.0371503953204716E-2</v>
      </c>
      <c r="H205">
        <f t="shared" si="163"/>
        <v>-3.1212211460467953</v>
      </c>
      <c r="J205">
        <f t="shared" si="164"/>
        <v>15</v>
      </c>
      <c r="M205">
        <f t="shared" si="165"/>
        <v>3.0897674946706106E-2</v>
      </c>
      <c r="N205">
        <f t="shared" si="166"/>
        <v>-1.5707963250000001</v>
      </c>
      <c r="O205">
        <f t="shared" si="167"/>
        <v>21.297099119278098</v>
      </c>
      <c r="P205">
        <f t="shared" si="168"/>
        <v>1.5238243041000559</v>
      </c>
      <c r="Q205">
        <f t="shared" si="169"/>
        <v>14.9170244594505</v>
      </c>
      <c r="R205">
        <f t="shared" si="170"/>
        <v>1.5037085154243821</v>
      </c>
      <c r="S205">
        <f t="shared" si="171"/>
        <v>0.93517591768697983</v>
      </c>
      <c r="T205">
        <f t="shared" si="172"/>
        <v>-0.36204090247118287</v>
      </c>
      <c r="U205">
        <f t="shared" si="173"/>
        <v>0.95815974236891444</v>
      </c>
      <c r="V205">
        <f t="shared" si="174"/>
        <v>-0.29029407608261631</v>
      </c>
      <c r="X205">
        <f t="shared" si="192"/>
        <v>-8.9251761552623332</v>
      </c>
      <c r="Y205">
        <f t="shared" si="175"/>
        <v>-128.5959491292553</v>
      </c>
      <c r="Z205">
        <f t="shared" si="193"/>
        <v>51.404050870744697</v>
      </c>
      <c r="AC205">
        <v>1</v>
      </c>
      <c r="AD205">
        <f t="shared" si="176"/>
        <v>21.273608788740002</v>
      </c>
      <c r="AE205">
        <f t="shared" si="177"/>
        <v>-5.3713692555880626E-4</v>
      </c>
      <c r="AF205">
        <f t="shared" si="178"/>
        <v>1.7980497125230498E-3</v>
      </c>
      <c r="AG205">
        <f t="shared" si="194"/>
        <v>10709.607157623865</v>
      </c>
      <c r="AH205">
        <f t="shared" si="195"/>
        <v>-3755.4720626235776</v>
      </c>
      <c r="AJ205">
        <f t="shared" si="179"/>
        <v>18000</v>
      </c>
      <c r="AK205">
        <f t="shared" si="180"/>
        <v>6817.2246345734993</v>
      </c>
      <c r="AL205">
        <v>1</v>
      </c>
      <c r="AM205">
        <f t="shared" si="181"/>
        <v>14.883467966970752</v>
      </c>
      <c r="AN205">
        <f t="shared" si="196"/>
        <v>536.87409184698902</v>
      </c>
      <c r="AO205">
        <f t="shared" si="197"/>
        <v>-1173.3237137276749</v>
      </c>
      <c r="AQ205">
        <f t="shared" si="182"/>
        <v>0.3419738731960878</v>
      </c>
      <c r="AR205">
        <f t="shared" si="183"/>
        <v>-58.477532316531018</v>
      </c>
      <c r="AT205">
        <f t="shared" si="156"/>
        <v>-215948.33306579848</v>
      </c>
      <c r="AU205">
        <f t="shared" si="157"/>
        <v>-627555.67198423657</v>
      </c>
      <c r="AV205">
        <f t="shared" si="198"/>
        <v>-1.9022145390184648</v>
      </c>
      <c r="AW205">
        <f t="shared" si="199"/>
        <v>-56781.86509916182</v>
      </c>
      <c r="AX205">
        <f t="shared" si="200"/>
        <v>-41079.476546308179</v>
      </c>
      <c r="AY205">
        <f t="shared" si="208"/>
        <v>-2.5152938316153697</v>
      </c>
      <c r="BA205">
        <f t="shared" si="184"/>
        <v>9.4697184111958936</v>
      </c>
      <c r="BB205">
        <f t="shared" si="201"/>
        <v>19.526741302806762</v>
      </c>
      <c r="BC205">
        <f t="shared" si="202"/>
        <v>0.61307929259690486</v>
      </c>
      <c r="BD205">
        <f t="shared" si="185"/>
        <v>-144.87314398719298</v>
      </c>
      <c r="BF205">
        <f t="shared" si="186"/>
        <v>-8.2836286169552746</v>
      </c>
      <c r="BG205">
        <f t="shared" si="187"/>
        <v>-139.55790506815529</v>
      </c>
      <c r="BH205">
        <f t="shared" si="203"/>
        <v>40.442094931844707</v>
      </c>
      <c r="BI205">
        <f t="shared" si="204"/>
        <v>40.442094931844707</v>
      </c>
      <c r="BJ205">
        <f t="shared" si="188"/>
        <v>0</v>
      </c>
      <c r="BK205">
        <f t="shared" si="205"/>
        <v>0</v>
      </c>
      <c r="BM205">
        <f t="shared" si="206"/>
        <v>-27.810369919762039</v>
      </c>
      <c r="BN205">
        <f t="shared" si="189"/>
        <v>-174.68476108096232</v>
      </c>
      <c r="BQ205" s="56">
        <f t="shared" si="207"/>
        <v>36.428702103091901</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1.0026571591533207</v>
      </c>
      <c r="D206">
        <f t="shared" si="160"/>
        <v>7.2818798643612168E-2</v>
      </c>
      <c r="F206">
        <f t="shared" si="161"/>
        <v>2.6740747533933991E-3</v>
      </c>
      <c r="G206">
        <f t="shared" si="162"/>
        <v>2.0252447270417688E-2</v>
      </c>
      <c r="H206">
        <f t="shared" si="163"/>
        <v>-3.1213402027295825</v>
      </c>
      <c r="J206">
        <f t="shared" si="164"/>
        <v>15</v>
      </c>
      <c r="M206">
        <f t="shared" si="165"/>
        <v>3.0718037301667112E-2</v>
      </c>
      <c r="N206">
        <f t="shared" si="166"/>
        <v>-1.5707963250000001</v>
      </c>
      <c r="O206">
        <f t="shared" si="167"/>
        <v>21.421369765855893</v>
      </c>
      <c r="P206">
        <f t="shared" si="168"/>
        <v>1.52409699922468</v>
      </c>
      <c r="Q206">
        <f t="shared" si="169"/>
        <v>15.003867623000232</v>
      </c>
      <c r="R206">
        <f t="shared" si="170"/>
        <v>1.5040974016959794</v>
      </c>
      <c r="S206">
        <f t="shared" si="171"/>
        <v>0.93448862286391621</v>
      </c>
      <c r="T206">
        <f t="shared" si="172"/>
        <v>-0.3639764622694503</v>
      </c>
      <c r="U206">
        <f t="shared" si="173"/>
        <v>0.95769965596872486</v>
      </c>
      <c r="V206">
        <f t="shared" si="174"/>
        <v>-0.29189715403398236</v>
      </c>
      <c r="X206">
        <f t="shared" si="192"/>
        <v>-8.9867092657034302</v>
      </c>
      <c r="Y206">
        <f t="shared" si="175"/>
        <v>-128.74344164396169</v>
      </c>
      <c r="Z206">
        <f t="shared" si="193"/>
        <v>51.256558356038312</v>
      </c>
      <c r="AC206">
        <v>1</v>
      </c>
      <c r="AD206">
        <f t="shared" si="176"/>
        <v>21.398015857680001</v>
      </c>
      <c r="AE206">
        <f t="shared" si="177"/>
        <v>-5.4343759808938555E-4</v>
      </c>
      <c r="AF206">
        <f t="shared" si="178"/>
        <v>1.8085646231225999E-3</v>
      </c>
      <c r="AG206">
        <f t="shared" si="194"/>
        <v>10699.324609969945</v>
      </c>
      <c r="AH206">
        <f t="shared" si="195"/>
        <v>-3767.8583226156475</v>
      </c>
      <c r="AJ206">
        <f t="shared" si="179"/>
        <v>18000</v>
      </c>
      <c r="AK206">
        <f t="shared" si="180"/>
        <v>6857.0914453019996</v>
      </c>
      <c r="AL206">
        <v>1</v>
      </c>
      <c r="AM206">
        <f t="shared" si="181"/>
        <v>14.970505791338999</v>
      </c>
      <c r="AN206">
        <f t="shared" si="196"/>
        <v>535.96414204053053</v>
      </c>
      <c r="AO206">
        <f t="shared" si="197"/>
        <v>-1166.5628470658</v>
      </c>
      <c r="AQ206">
        <f t="shared" si="182"/>
        <v>0.33800912624640866</v>
      </c>
      <c r="AR206">
        <f t="shared" si="183"/>
        <v>-58.137569714382288</v>
      </c>
      <c r="AT206">
        <f t="shared" si="156"/>
        <v>-215437.65654214006</v>
      </c>
      <c r="AU206">
        <f t="shared" si="157"/>
        <v>-623306.30090838124</v>
      </c>
      <c r="AV206">
        <f t="shared" si="198"/>
        <v>-1.903578920417254</v>
      </c>
      <c r="AW206">
        <f t="shared" si="199"/>
        <v>-56004.835820513996</v>
      </c>
      <c r="AX206">
        <f t="shared" si="200"/>
        <v>-40818.504090839866</v>
      </c>
      <c r="AY206">
        <f t="shared" si="208"/>
        <v>-2.5117727549927129</v>
      </c>
      <c r="BA206">
        <f t="shared" si="184"/>
        <v>9.5162181015671745</v>
      </c>
      <c r="BB206">
        <f t="shared" si="201"/>
        <v>19.569287740910429</v>
      </c>
      <c r="BC206">
        <f t="shared" si="202"/>
        <v>0.60819383457545895</v>
      </c>
      <c r="BD206">
        <f t="shared" si="185"/>
        <v>-145.15306011313001</v>
      </c>
      <c r="BF206">
        <f t="shared" si="186"/>
        <v>-8.3423670211801735</v>
      </c>
      <c r="BG206">
        <f t="shared" si="187"/>
        <v>-139.82047052213852</v>
      </c>
      <c r="BH206">
        <f t="shared" si="203"/>
        <v>40.179529477861479</v>
      </c>
      <c r="BI206">
        <f t="shared" si="204"/>
        <v>40.179529477861479</v>
      </c>
      <c r="BJ206">
        <f t="shared" si="188"/>
        <v>0</v>
      </c>
      <c r="BK206">
        <f t="shared" si="205"/>
        <v>0</v>
      </c>
      <c r="BM206">
        <f t="shared" si="206"/>
        <v>-27.911654762090599</v>
      </c>
      <c r="BN206">
        <f t="shared" si="189"/>
        <v>-174.66741040900851</v>
      </c>
      <c r="BQ206" s="56">
        <f t="shared" si="207"/>
        <v>36.471248541195564</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1.0026881046330598</v>
      </c>
      <c r="D207">
        <f t="shared" si="160"/>
        <v>7.3240655713415703E-2</v>
      </c>
      <c r="F207">
        <f t="shared" si="161"/>
        <v>2.6431728138098945E-3</v>
      </c>
      <c r="G207">
        <f t="shared" si="162"/>
        <v>2.0134777618960174E-2</v>
      </c>
      <c r="H207">
        <f t="shared" si="163"/>
        <v>-3.1214578723810402</v>
      </c>
      <c r="J207">
        <f t="shared" si="164"/>
        <v>15</v>
      </c>
      <c r="M207">
        <f t="shared" si="165"/>
        <v>3.0540476392408918E-2</v>
      </c>
      <c r="N207">
        <f t="shared" si="166"/>
        <v>-1.5707963250000001</v>
      </c>
      <c r="O207">
        <f t="shared" si="167"/>
        <v>21.54564198700745</v>
      </c>
      <c r="P207">
        <f t="shared" si="168"/>
        <v>1.5243665486351969</v>
      </c>
      <c r="Q207">
        <f t="shared" si="169"/>
        <v>15.090713029506798</v>
      </c>
      <c r="R207">
        <f t="shared" si="170"/>
        <v>1.5044818120290544</v>
      </c>
      <c r="S207">
        <f t="shared" si="171"/>
        <v>0.93379884687005366</v>
      </c>
      <c r="T207">
        <f t="shared" si="172"/>
        <v>-0.36590917190211425</v>
      </c>
      <c r="U207">
        <f t="shared" si="173"/>
        <v>0.95723755478144634</v>
      </c>
      <c r="V207">
        <f t="shared" si="174"/>
        <v>-0.29349868909037208</v>
      </c>
      <c r="X207">
        <f t="shared" si="192"/>
        <v>-9.0479850127699617</v>
      </c>
      <c r="Y207">
        <f t="shared" si="175"/>
        <v>-128.8910411600481</v>
      </c>
      <c r="Z207">
        <f t="shared" si="193"/>
        <v>51.108958839951896</v>
      </c>
      <c r="AC207">
        <v>1</v>
      </c>
      <c r="AD207">
        <f t="shared" si="176"/>
        <v>21.522422926620003</v>
      </c>
      <c r="AE207">
        <f t="shared" si="177"/>
        <v>-5.4977500923530335E-4</v>
      </c>
      <c r="AF207">
        <f t="shared" si="178"/>
        <v>1.8190795337221499E-3</v>
      </c>
      <c r="AG207">
        <f t="shared" si="194"/>
        <v>10689.00200462135</v>
      </c>
      <c r="AH207">
        <f t="shared" si="195"/>
        <v>-3780.2339305837177</v>
      </c>
      <c r="AJ207">
        <f t="shared" si="179"/>
        <v>18000</v>
      </c>
      <c r="AK207">
        <f t="shared" si="180"/>
        <v>6896.9582560304998</v>
      </c>
      <c r="AL207">
        <v>1</v>
      </c>
      <c r="AM207">
        <f t="shared" si="181"/>
        <v>15.05754361570725</v>
      </c>
      <c r="AN207">
        <f t="shared" si="196"/>
        <v>535.06983367198438</v>
      </c>
      <c r="AO207">
        <f t="shared" si="197"/>
        <v>-1159.8791019346279</v>
      </c>
      <c r="AQ207">
        <f t="shared" si="182"/>
        <v>0.33411293017039762</v>
      </c>
      <c r="AR207">
        <f t="shared" si="183"/>
        <v>-57.801536919478785</v>
      </c>
      <c r="AT207">
        <f t="shared" si="156"/>
        <v>-214931.99732253989</v>
      </c>
      <c r="AU207">
        <f t="shared" si="157"/>
        <v>-619103.76903778058</v>
      </c>
      <c r="AV207">
        <f t="shared" si="198"/>
        <v>-1.9049445116013064</v>
      </c>
      <c r="AW207">
        <f t="shared" si="199"/>
        <v>-55241.378504799912</v>
      </c>
      <c r="AX207">
        <f t="shared" si="200"/>
        <v>-40561.665473716239</v>
      </c>
      <c r="AY207">
        <f t="shared" si="208"/>
        <v>-2.5082399442037202</v>
      </c>
      <c r="BA207">
        <f t="shared" si="184"/>
        <v>9.5624764492666046</v>
      </c>
      <c r="BB207">
        <f t="shared" si="201"/>
        <v>19.611407571408847</v>
      </c>
      <c r="BC207">
        <f t="shared" si="202"/>
        <v>0.60329543260241381</v>
      </c>
      <c r="BD207">
        <f t="shared" si="185"/>
        <v>-145.43371787286475</v>
      </c>
      <c r="BF207">
        <f t="shared" si="186"/>
        <v>-8.400938817801558</v>
      </c>
      <c r="BG207">
        <f t="shared" si="187"/>
        <v>-140.08369962660115</v>
      </c>
      <c r="BH207">
        <f t="shared" si="203"/>
        <v>39.916300373398855</v>
      </c>
      <c r="BI207">
        <f t="shared" si="204"/>
        <v>39.916300373398855</v>
      </c>
      <c r="BJ207">
        <f t="shared" si="188"/>
        <v>0</v>
      </c>
      <c r="BK207">
        <f t="shared" si="205"/>
        <v>0</v>
      </c>
      <c r="BM207">
        <f t="shared" si="206"/>
        <v>-28.012346389210407</v>
      </c>
      <c r="BN207">
        <f t="shared" si="189"/>
        <v>-174.6499817537364</v>
      </c>
      <c r="BQ207" s="56">
        <f t="shared" si="207"/>
        <v>36.513368371693986</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1.002719228543538</v>
      </c>
      <c r="D208">
        <f t="shared" si="160"/>
        <v>7.3662486669814939E-2</v>
      </c>
      <c r="F208">
        <f t="shared" si="161"/>
        <v>2.6128038905283263E-3</v>
      </c>
      <c r="G208">
        <f t="shared" si="162"/>
        <v>2.0018470840721125E-2</v>
      </c>
      <c r="H208">
        <f t="shared" si="163"/>
        <v>-3.1215741791592793</v>
      </c>
      <c r="J208">
        <f t="shared" si="164"/>
        <v>15</v>
      </c>
      <c r="M208">
        <f t="shared" si="165"/>
        <v>3.0364956413142206E-2</v>
      </c>
      <c r="N208">
        <f t="shared" si="166"/>
        <v>-1.5707963250000001</v>
      </c>
      <c r="O208">
        <f t="shared" si="167"/>
        <v>21.669915755643267</v>
      </c>
      <c r="P208">
        <f t="shared" si="168"/>
        <v>1.5246330064127154</v>
      </c>
      <c r="Q208">
        <f t="shared" si="169"/>
        <v>15.177560640467869</v>
      </c>
      <c r="R208">
        <f t="shared" si="170"/>
        <v>1.5048618231443955</v>
      </c>
      <c r="S208">
        <f t="shared" si="171"/>
        <v>0.93310661063778411</v>
      </c>
      <c r="T208">
        <f t="shared" si="172"/>
        <v>-0.36783902325315238</v>
      </c>
      <c r="U208">
        <f t="shared" si="173"/>
        <v>0.95677344882845294</v>
      </c>
      <c r="V208">
        <f t="shared" si="174"/>
        <v>-0.29509867527445954</v>
      </c>
      <c r="X208">
        <f t="shared" si="192"/>
        <v>-9.1090068174745724</v>
      </c>
      <c r="Y208">
        <f t="shared" si="175"/>
        <v>-129.03874076825136</v>
      </c>
      <c r="Z208">
        <f t="shared" si="193"/>
        <v>50.961259231748642</v>
      </c>
      <c r="AC208">
        <v>1</v>
      </c>
      <c r="AD208">
        <f t="shared" si="176"/>
        <v>21.646829995560001</v>
      </c>
      <c r="AE208">
        <f t="shared" si="177"/>
        <v>-5.5614915899655998E-4</v>
      </c>
      <c r="AF208">
        <f t="shared" si="178"/>
        <v>1.8295944443216998E-3</v>
      </c>
      <c r="AG208">
        <f t="shared" si="194"/>
        <v>10678.639630442214</v>
      </c>
      <c r="AH208">
        <f t="shared" si="195"/>
        <v>-3792.5981198911509</v>
      </c>
      <c r="AJ208">
        <f t="shared" si="179"/>
        <v>18000</v>
      </c>
      <c r="AK208">
        <f t="shared" si="180"/>
        <v>6936.825066759</v>
      </c>
      <c r="AL208">
        <v>1</v>
      </c>
      <c r="AM208">
        <f t="shared" si="181"/>
        <v>15.1445814400755</v>
      </c>
      <c r="AN208">
        <f t="shared" si="196"/>
        <v>534.19081081406375</v>
      </c>
      <c r="AO208">
        <f t="shared" si="197"/>
        <v>-1153.2711721545516</v>
      </c>
      <c r="AQ208">
        <f t="shared" si="182"/>
        <v>0.33028371371007698</v>
      </c>
      <c r="AR208">
        <f t="shared" si="183"/>
        <v>-57.46936618555339</v>
      </c>
      <c r="AT208">
        <f t="shared" si="156"/>
        <v>-214431.22939215181</v>
      </c>
      <c r="AU208">
        <f t="shared" si="157"/>
        <v>-614947.28467709362</v>
      </c>
      <c r="AV208">
        <f t="shared" si="198"/>
        <v>-1.9063112592883338</v>
      </c>
      <c r="AW208">
        <f t="shared" si="199"/>
        <v>-54491.185180880137</v>
      </c>
      <c r="AX208">
        <f t="shared" si="200"/>
        <v>-40308.866264414297</v>
      </c>
      <c r="AY208">
        <f t="shared" si="208"/>
        <v>-2.5046956024600524</v>
      </c>
      <c r="BA208">
        <f t="shared" si="184"/>
        <v>9.6084901169708292</v>
      </c>
      <c r="BB208">
        <f t="shared" si="201"/>
        <v>19.653102955480446</v>
      </c>
      <c r="BC208">
        <f t="shared" si="202"/>
        <v>0.59838434317171862</v>
      </c>
      <c r="BD208">
        <f t="shared" si="185"/>
        <v>-145.71510257037642</v>
      </c>
      <c r="BF208">
        <f t="shared" si="186"/>
        <v>-8.4593487175378765</v>
      </c>
      <c r="BG208">
        <f t="shared" si="187"/>
        <v>-140.34757907814503</v>
      </c>
      <c r="BH208">
        <f t="shared" si="203"/>
        <v>39.652420921854969</v>
      </c>
      <c r="BI208">
        <f t="shared" si="204"/>
        <v>39.652420921854969</v>
      </c>
      <c r="BJ208">
        <f t="shared" si="188"/>
        <v>0</v>
      </c>
      <c r="BK208">
        <f t="shared" si="205"/>
        <v>0</v>
      </c>
      <c r="BM208">
        <f t="shared" si="206"/>
        <v>-28.112451673018324</v>
      </c>
      <c r="BN208">
        <f t="shared" si="189"/>
        <v>-174.63247650776864</v>
      </c>
      <c r="BQ208" s="56">
        <f t="shared" si="207"/>
        <v>36.55506375576558</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1.0027505308681406</v>
      </c>
      <c r="D209">
        <f t="shared" si="160"/>
        <v>7.4084291365126079E-2</v>
      </c>
      <c r="F209">
        <f t="shared" si="161"/>
        <v>2.5829557854407186E-3</v>
      </c>
      <c r="G209">
        <f t="shared" si="162"/>
        <v>1.9903503336713393E-2</v>
      </c>
      <c r="H209">
        <f t="shared" si="163"/>
        <v>-3.1216891466632868</v>
      </c>
      <c r="J209">
        <f t="shared" si="164"/>
        <v>15</v>
      </c>
      <c r="M209">
        <f t="shared" si="165"/>
        <v>3.0191442376495677E-2</v>
      </c>
      <c r="N209">
        <f t="shared" si="166"/>
        <v>-1.5707963250000001</v>
      </c>
      <c r="O209">
        <f t="shared" si="167"/>
        <v>21.794191045291374</v>
      </c>
      <c r="P209">
        <f t="shared" si="168"/>
        <v>1.5248964254065926</v>
      </c>
      <c r="Q209">
        <f t="shared" si="169"/>
        <v>15.264410418256384</v>
      </c>
      <c r="R209">
        <f t="shared" si="170"/>
        <v>1.5052375100218691</v>
      </c>
      <c r="S209">
        <f t="shared" si="171"/>
        <v>0.93241193508581632</v>
      </c>
      <c r="T209">
        <f t="shared" si="172"/>
        <v>-0.36976600831569068</v>
      </c>
      <c r="U209">
        <f t="shared" si="173"/>
        <v>0.95630734814760932</v>
      </c>
      <c r="V209">
        <f t="shared" si="174"/>
        <v>-0.2966971066521949</v>
      </c>
      <c r="X209">
        <f t="shared" si="192"/>
        <v>-9.1697780356828229</v>
      </c>
      <c r="Y209">
        <f t="shared" si="175"/>
        <v>-129.18653370632413</v>
      </c>
      <c r="Z209">
        <f t="shared" si="193"/>
        <v>50.813466293675873</v>
      </c>
      <c r="AC209">
        <v>1</v>
      </c>
      <c r="AD209">
        <f t="shared" si="176"/>
        <v>21.771237064499999</v>
      </c>
      <c r="AE209">
        <f t="shared" si="177"/>
        <v>-5.6256004737315535E-4</v>
      </c>
      <c r="AF209">
        <f t="shared" si="178"/>
        <v>1.8401093549212499E-3</v>
      </c>
      <c r="AG209">
        <f t="shared" si="194"/>
        <v>10668.237776512808</v>
      </c>
      <c r="AH209">
        <f t="shared" si="195"/>
        <v>-3804.9501407174635</v>
      </c>
      <c r="AJ209">
        <f t="shared" si="179"/>
        <v>18000</v>
      </c>
      <c r="AK209">
        <f t="shared" si="180"/>
        <v>6976.6918774875003</v>
      </c>
      <c r="AL209">
        <v>1</v>
      </c>
      <c r="AM209">
        <f t="shared" si="181"/>
        <v>15.231619264443751</v>
      </c>
      <c r="AN209">
        <f t="shared" si="196"/>
        <v>533.32672759173647</v>
      </c>
      <c r="AO209">
        <f t="shared" si="197"/>
        <v>-1146.7377807415369</v>
      </c>
      <c r="AQ209">
        <f t="shared" si="182"/>
        <v>0.32651995036896753</v>
      </c>
      <c r="AR209">
        <f t="shared" si="183"/>
        <v>-57.14099131456932</v>
      </c>
      <c r="AT209">
        <f t="shared" si="156"/>
        <v>-213935.2304737946</v>
      </c>
      <c r="AU209">
        <f t="shared" si="157"/>
        <v>-610836.0742605821</v>
      </c>
      <c r="AV209">
        <f t="shared" si="198"/>
        <v>-1.9076791113161982</v>
      </c>
      <c r="AW209">
        <f t="shared" si="199"/>
        <v>-53753.956559269762</v>
      </c>
      <c r="AX209">
        <f t="shared" si="200"/>
        <v>-40060.014812865425</v>
      </c>
      <c r="AY209">
        <f t="shared" si="208"/>
        <v>-2.5011399333675532</v>
      </c>
      <c r="BA209">
        <f t="shared" si="184"/>
        <v>9.6542557761929846</v>
      </c>
      <c r="BB209">
        <f t="shared" si="201"/>
        <v>19.694376013369471</v>
      </c>
      <c r="BC209">
        <f t="shared" si="202"/>
        <v>0.59346082205135509</v>
      </c>
      <c r="BD209">
        <f t="shared" si="185"/>
        <v>-145.99719955123911</v>
      </c>
      <c r="BF209">
        <f t="shared" si="186"/>
        <v>-8.5176013527410106</v>
      </c>
      <c r="BG209">
        <f t="shared" si="187"/>
        <v>-140.61209558292828</v>
      </c>
      <c r="BH209">
        <f t="shared" si="203"/>
        <v>39.387904417071724</v>
      </c>
      <c r="BI209">
        <f t="shared" si="204"/>
        <v>39.387904417071724</v>
      </c>
      <c r="BJ209">
        <f t="shared" si="188"/>
        <v>0</v>
      </c>
      <c r="BK209">
        <f t="shared" si="205"/>
        <v>0</v>
      </c>
      <c r="BM209">
        <f t="shared" si="206"/>
        <v>-28.211977366110482</v>
      </c>
      <c r="BN209">
        <f t="shared" si="189"/>
        <v>-174.61489603168917</v>
      </c>
      <c r="BQ209" s="56">
        <f t="shared" si="207"/>
        <v>36.596336813654609</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1.0027820115901596</v>
      </c>
      <c r="D210">
        <f t="shared" si="160"/>
        <v>7.4506069651721143E-2</v>
      </c>
      <c r="F210">
        <f t="shared" si="161"/>
        <v>2.5536166476711236E-3</v>
      </c>
      <c r="G210">
        <f t="shared" si="162"/>
        <v>1.9789852050953714E-2</v>
      </c>
      <c r="H210">
        <f t="shared" si="163"/>
        <v>-3.1218027979490466</v>
      </c>
      <c r="J210">
        <f t="shared" si="164"/>
        <v>15</v>
      </c>
      <c r="M210">
        <f t="shared" si="165"/>
        <v>3.0019900090265585E-2</v>
      </c>
      <c r="N210">
        <f t="shared" si="166"/>
        <v>-1.5707963250000001</v>
      </c>
      <c r="O210">
        <f t="shared" si="167"/>
        <v>21.918467830079859</v>
      </c>
      <c r="P210">
        <f t="shared" si="168"/>
        <v>1.5251568572692815</v>
      </c>
      <c r="Q210">
        <f t="shared" si="169"/>
        <v>15.351262326095865</v>
      </c>
      <c r="R210">
        <f t="shared" si="170"/>
        <v>1.5056089459494522</v>
      </c>
      <c r="S210">
        <f t="shared" si="171"/>
        <v>0.93171484111784286</v>
      </c>
      <c r="T210">
        <f t="shared" si="172"/>
        <v>-0.37169011919176725</v>
      </c>
      <c r="U210">
        <f t="shared" si="173"/>
        <v>0.95583926279275155</v>
      </c>
      <c r="V210">
        <f t="shared" si="174"/>
        <v>-0.29829397733283541</v>
      </c>
      <c r="X210">
        <f t="shared" si="192"/>
        <v>-9.2303019596771794</v>
      </c>
      <c r="Y210">
        <f t="shared" si="175"/>
        <v>-129.33441335514169</v>
      </c>
      <c r="Z210">
        <f t="shared" si="193"/>
        <v>50.665586644858308</v>
      </c>
      <c r="AC210">
        <v>1</v>
      </c>
      <c r="AD210">
        <f t="shared" si="176"/>
        <v>21.895644133440001</v>
      </c>
      <c r="AE210">
        <f t="shared" si="177"/>
        <v>-5.6900767436508933E-4</v>
      </c>
      <c r="AF210">
        <f t="shared" si="178"/>
        <v>1.8506242655207999E-3</v>
      </c>
      <c r="AG210">
        <f t="shared" si="194"/>
        <v>10657.796732112372</v>
      </c>
      <c r="AH210">
        <f t="shared" si="195"/>
        <v>-3817.2892596364318</v>
      </c>
      <c r="AJ210">
        <f t="shared" si="179"/>
        <v>18000</v>
      </c>
      <c r="AK210">
        <f t="shared" si="180"/>
        <v>7016.5586882160005</v>
      </c>
      <c r="AL210">
        <v>1</v>
      </c>
      <c r="AM210">
        <f t="shared" si="181"/>
        <v>15.318657088812001</v>
      </c>
      <c r="AN210">
        <f t="shared" si="196"/>
        <v>532.47724784394723</v>
      </c>
      <c r="AO210">
        <f t="shared" si="197"/>
        <v>-1140.2776790997873</v>
      </c>
      <c r="AQ210">
        <f t="shared" si="182"/>
        <v>0.32282015689059623</v>
      </c>
      <c r="AR210">
        <f t="shared" si="183"/>
        <v>-56.816347612744941</v>
      </c>
      <c r="AT210">
        <f t="shared" si="156"/>
        <v>-213443.8819007327</v>
      </c>
      <c r="AU210">
        <f t="shared" si="157"/>
        <v>-606769.38183536625</v>
      </c>
      <c r="AV210">
        <f t="shared" si="198"/>
        <v>-1.9090480166124995</v>
      </c>
      <c r="AW210">
        <f t="shared" si="199"/>
        <v>-53029.4017402924</v>
      </c>
      <c r="AX210">
        <f t="shared" si="200"/>
        <v>-39815.022149686032</v>
      </c>
      <c r="AY210">
        <f t="shared" si="208"/>
        <v>-2.4975731409583997</v>
      </c>
      <c r="BA210">
        <f t="shared" si="184"/>
        <v>9.6997701085226211</v>
      </c>
      <c r="BB210">
        <f t="shared" si="201"/>
        <v>19.735228825978094</v>
      </c>
      <c r="BC210">
        <f t="shared" si="202"/>
        <v>0.58852512434590021</v>
      </c>
      <c r="BD210">
        <f t="shared" si="185"/>
        <v>-146.27999419903722</v>
      </c>
      <c r="BF210">
        <f t="shared" si="186"/>
        <v>-8.5757012785563944</v>
      </c>
      <c r="BG210">
        <f t="shared" si="187"/>
        <v>-140.87723585400434</v>
      </c>
      <c r="BH210">
        <f t="shared" si="203"/>
        <v>39.12276414599566</v>
      </c>
      <c r="BI210">
        <f t="shared" si="204"/>
        <v>39.12276414599566</v>
      </c>
      <c r="BJ210">
        <f t="shared" si="188"/>
        <v>0</v>
      </c>
      <c r="BK210">
        <f t="shared" si="205"/>
        <v>0</v>
      </c>
      <c r="BM210">
        <f t="shared" si="206"/>
        <v>-28.310930104534489</v>
      </c>
      <c r="BN210">
        <f t="shared" si="189"/>
        <v>-174.59724165496712</v>
      </c>
      <c r="BQ210" s="56">
        <f t="shared" si="207"/>
        <v>36.637189626263229</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1.0028136706927944</v>
      </c>
      <c r="D211">
        <f t="shared" si="160"/>
        <v>7.4927821382028234E-2</v>
      </c>
      <c r="F211">
        <f t="shared" si="161"/>
        <v>2.5247749617724143E-3</v>
      </c>
      <c r="G211">
        <f t="shared" si="162"/>
        <v>1.9677494454898449E-2</v>
      </c>
      <c r="H211">
        <f t="shared" si="163"/>
        <v>-3.1219151555451017</v>
      </c>
      <c r="J211">
        <f t="shared" si="164"/>
        <v>15</v>
      </c>
      <c r="M211">
        <f t="shared" si="165"/>
        <v>2.9850296134953356E-2</v>
      </c>
      <c r="N211">
        <f t="shared" si="166"/>
        <v>-1.5707963250000001</v>
      </c>
      <c r="O211">
        <f t="shared" si="167"/>
        <v>22.042746084719958</v>
      </c>
      <c r="P211">
        <f t="shared" si="168"/>
        <v>1.5254143524899979</v>
      </c>
      <c r="Q211">
        <f t="shared" si="169"/>
        <v>15.438116328036525</v>
      </c>
      <c r="R211">
        <f t="shared" si="170"/>
        <v>1.5059762025706178</v>
      </c>
      <c r="S211">
        <f t="shared" si="171"/>
        <v>0.93101534962121724</v>
      </c>
      <c r="T211">
        <f t="shared" si="172"/>
        <v>-0.37361134809208896</v>
      </c>
      <c r="U211">
        <f t="shared" si="173"/>
        <v>0.95536920283316862</v>
      </c>
      <c r="V211">
        <f t="shared" si="174"/>
        <v>-0.29988928146897409</v>
      </c>
      <c r="X211">
        <f t="shared" si="192"/>
        <v>-9.2905818196745038</v>
      </c>
      <c r="Y211">
        <f t="shared" si="175"/>
        <v>-129.48237323493669</v>
      </c>
      <c r="Z211">
        <f t="shared" si="193"/>
        <v>50.517626765063312</v>
      </c>
      <c r="AC211">
        <v>1</v>
      </c>
      <c r="AD211">
        <f t="shared" si="176"/>
        <v>22.020051202379999</v>
      </c>
      <c r="AE211">
        <f t="shared" si="177"/>
        <v>-5.7549203997236194E-4</v>
      </c>
      <c r="AF211">
        <f t="shared" si="178"/>
        <v>1.86113917612035E-3</v>
      </c>
      <c r="AG211">
        <f t="shared" si="194"/>
        <v>10647.316786702031</v>
      </c>
      <c r="AH211">
        <f t="shared" si="195"/>
        <v>-3829.6147592082243</v>
      </c>
      <c r="AJ211">
        <f t="shared" si="179"/>
        <v>18000</v>
      </c>
      <c r="AK211">
        <f t="shared" si="180"/>
        <v>7056.4254989445008</v>
      </c>
      <c r="AL211">
        <v>1</v>
      </c>
      <c r="AM211">
        <f t="shared" si="181"/>
        <v>15.405694913180252</v>
      </c>
      <c r="AN211">
        <f t="shared" si="196"/>
        <v>531.64204479852731</v>
      </c>
      <c r="AO211">
        <f t="shared" si="197"/>
        <v>-1133.8896462409182</v>
      </c>
      <c r="AQ211">
        <f t="shared" si="182"/>
        <v>0.31918289179699966</v>
      </c>
      <c r="AR211">
        <f t="shared" si="183"/>
        <v>-56.495371848068942</v>
      </c>
      <c r="AT211">
        <f t="shared" si="156"/>
        <v>-212957.06849446334</v>
      </c>
      <c r="AU211">
        <f t="shared" si="157"/>
        <v>-602746.46856223035</v>
      </c>
      <c r="AV211">
        <f t="shared" si="198"/>
        <v>-1.9104179251651849</v>
      </c>
      <c r="AW211">
        <f t="shared" si="199"/>
        <v>-52317.237933599128</v>
      </c>
      <c r="AX211">
        <f t="shared" si="200"/>
        <v>-39573.801890597599</v>
      </c>
      <c r="AY211">
        <f t="shared" si="208"/>
        <v>-2.4939954297203668</v>
      </c>
      <c r="BA211">
        <f t="shared" si="184"/>
        <v>9.7450298068753938</v>
      </c>
      <c r="BB211">
        <f t="shared" si="201"/>
        <v>19.77566343642367</v>
      </c>
      <c r="BC211">
        <f t="shared" si="202"/>
        <v>0.58357750455518187</v>
      </c>
      <c r="BD211">
        <f t="shared" si="185"/>
        <v>-146.56347193200469</v>
      </c>
      <c r="BF211">
        <f t="shared" si="186"/>
        <v>-8.6336529740388368</v>
      </c>
      <c r="BG211">
        <f t="shared" si="187"/>
        <v>-141.14298660885279</v>
      </c>
      <c r="BH211">
        <f t="shared" si="203"/>
        <v>38.857013391147206</v>
      </c>
      <c r="BI211">
        <f t="shared" si="204"/>
        <v>38.857013391147206</v>
      </c>
      <c r="BJ211">
        <f t="shared" si="188"/>
        <v>0</v>
      </c>
      <c r="BK211">
        <f t="shared" si="205"/>
        <v>0</v>
      </c>
      <c r="BM211">
        <f t="shared" si="206"/>
        <v>-28.409316410462505</v>
      </c>
      <c r="BN211">
        <f t="shared" si="189"/>
        <v>-174.57951467684813</v>
      </c>
      <c r="BQ211" s="56">
        <f t="shared" si="207"/>
        <v>36.677624236708809</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1.0028455081591505</v>
      </c>
      <c r="D212">
        <f t="shared" si="160"/>
        <v>7.5349546408531781E-2</v>
      </c>
      <c r="F212">
        <f t="shared" si="161"/>
        <v>2.4964195363888783E-3</v>
      </c>
      <c r="G212">
        <f t="shared" si="162"/>
        <v>1.9566408532412729E-2</v>
      </c>
      <c r="H212">
        <f t="shared" si="163"/>
        <v>-3.1220262414675877</v>
      </c>
      <c r="J212">
        <f t="shared" si="164"/>
        <v>15</v>
      </c>
      <c r="M212">
        <f t="shared" si="165"/>
        <v>2.9682597842060357E-2</v>
      </c>
      <c r="N212">
        <f t="shared" si="166"/>
        <v>-1.5707963250000001</v>
      </c>
      <c r="O212">
        <f t="shared" si="167"/>
        <v>22.167025784489741</v>
      </c>
      <c r="P212">
        <f t="shared" si="168"/>
        <v>1.5256689604272626</v>
      </c>
      <c r="Q212">
        <f t="shared" si="169"/>
        <v>15.524972388932198</v>
      </c>
      <c r="R212">
        <f t="shared" si="170"/>
        <v>1.5063393499301396</v>
      </c>
      <c r="S212">
        <f t="shared" si="171"/>
        <v>0.93031348146564397</v>
      </c>
      <c r="T212">
        <f t="shared" si="172"/>
        <v>-0.37552968733577979</v>
      </c>
      <c r="U212">
        <f t="shared" si="173"/>
        <v>0.95489717835308574</v>
      </c>
      <c r="V212">
        <f t="shared" si="174"/>
        <v>-0.30148301325656551</v>
      </c>
      <c r="X212">
        <f t="shared" si="192"/>
        <v>-9.3506207852986538</v>
      </c>
      <c r="Y212">
        <f t="shared" si="175"/>
        <v>-129.6304070016588</v>
      </c>
      <c r="Z212">
        <f t="shared" si="193"/>
        <v>50.369592998341204</v>
      </c>
      <c r="AC212">
        <v>1</v>
      </c>
      <c r="AD212">
        <f t="shared" si="176"/>
        <v>22.144458271320001</v>
      </c>
      <c r="AE212">
        <f t="shared" si="177"/>
        <v>-5.8201314419497328E-4</v>
      </c>
      <c r="AF212">
        <f t="shared" si="178"/>
        <v>1.8716540867199001E-3</v>
      </c>
      <c r="AG212">
        <f t="shared" si="194"/>
        <v>10636.798229907798</v>
      </c>
      <c r="AH212">
        <f t="shared" si="195"/>
        <v>-3841.9259375850079</v>
      </c>
      <c r="AJ212">
        <f t="shared" si="179"/>
        <v>18000</v>
      </c>
      <c r="AK212">
        <f t="shared" si="180"/>
        <v>7096.292309673001</v>
      </c>
      <c r="AL212">
        <v>1</v>
      </c>
      <c r="AM212">
        <f t="shared" si="181"/>
        <v>15.492732737548501</v>
      </c>
      <c r="AN212">
        <f t="shared" si="196"/>
        <v>530.82080075970805</v>
      </c>
      <c r="AO212">
        <f t="shared" si="197"/>
        <v>-1127.5724880286377</v>
      </c>
      <c r="AQ212">
        <f t="shared" si="182"/>
        <v>0.31560675398453525</v>
      </c>
      <c r="AR212">
        <f t="shared" si="183"/>
        <v>-56.178002209247275</v>
      </c>
      <c r="AT212">
        <f t="shared" si="156"/>
        <v>-212474.67844728532</v>
      </c>
      <c r="AU212">
        <f t="shared" si="157"/>
        <v>-598766.612233288</v>
      </c>
      <c r="AV212">
        <f t="shared" si="198"/>
        <v>-1.9117887879941406</v>
      </c>
      <c r="AW212">
        <f t="shared" si="199"/>
        <v>-51617.190188550201</v>
      </c>
      <c r="AX212">
        <f t="shared" si="200"/>
        <v>-39336.270144835755</v>
      </c>
      <c r="AY212">
        <f t="shared" si="208"/>
        <v>-2.4904070046232625</v>
      </c>
      <c r="BA212">
        <f t="shared" si="184"/>
        <v>9.7900315767517121</v>
      </c>
      <c r="BB212">
        <f t="shared" si="201"/>
        <v>19.815681851562058</v>
      </c>
      <c r="BC212">
        <f t="shared" si="202"/>
        <v>0.57861821662912183</v>
      </c>
      <c r="BD212">
        <f t="shared" si="185"/>
        <v>-146.84761819988282</v>
      </c>
      <c r="BF212">
        <f t="shared" si="186"/>
        <v>-8.6914608432260074</v>
      </c>
      <c r="BG212">
        <f t="shared" si="187"/>
        <v>-141.40933456709865</v>
      </c>
      <c r="BH212">
        <f t="shared" si="203"/>
        <v>38.590665432901346</v>
      </c>
      <c r="BI212">
        <f t="shared" si="204"/>
        <v>38.590665432901346</v>
      </c>
      <c r="BJ212">
        <f t="shared" si="188"/>
        <v>0</v>
      </c>
      <c r="BK212">
        <f t="shared" si="205"/>
        <v>0</v>
      </c>
      <c r="BM212">
        <f t="shared" si="206"/>
        <v>-28.507142694788069</v>
      </c>
      <c r="BN212">
        <f t="shared" si="189"/>
        <v>-174.56171636721584</v>
      </c>
      <c r="BQ212" s="56">
        <f t="shared" si="207"/>
        <v>36.717642651847193</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1.0028775239722409</v>
      </c>
      <c r="D213">
        <f t="shared" si="160"/>
        <v>7.577124458377292E-2</v>
      </c>
      <c r="F213">
        <f t="shared" si="161"/>
        <v>2.4685394933637167E-3</v>
      </c>
      <c r="G213">
        <f t="shared" si="162"/>
        <v>1.9456572765251919E-2</v>
      </c>
      <c r="H213">
        <f t="shared" si="163"/>
        <v>-3.1221360772347482</v>
      </c>
      <c r="J213">
        <f t="shared" si="164"/>
        <v>15</v>
      </c>
      <c r="M213">
        <f t="shared" si="165"/>
        <v>2.9516773273110298E-2</v>
      </c>
      <c r="N213">
        <f t="shared" si="166"/>
        <v>-1.5707963250000001</v>
      </c>
      <c r="O213">
        <f t="shared" si="167"/>
        <v>22.291306905218306</v>
      </c>
      <c r="P213">
        <f t="shared" si="168"/>
        <v>1.5259207293403549</v>
      </c>
      <c r="Q213">
        <f t="shared" si="169"/>
        <v>15.611830474418042</v>
      </c>
      <c r="R213">
        <f t="shared" si="170"/>
        <v>1.5066984565183756</v>
      </c>
      <c r="S213">
        <f t="shared" si="171"/>
        <v>0.9296092575018815</v>
      </c>
      <c r="T213">
        <f t="shared" si="172"/>
        <v>-0.37744512935012303</v>
      </c>
      <c r="U213">
        <f t="shared" si="173"/>
        <v>0.95442319945115095</v>
      </c>
      <c r="V213">
        <f t="shared" si="174"/>
        <v>-0.30307516693494929</v>
      </c>
      <c r="X213">
        <f t="shared" si="192"/>
        <v>-9.4104219670096825</v>
      </c>
      <c r="Y213">
        <f t="shared" si="175"/>
        <v>-129.77850844345369</v>
      </c>
      <c r="Z213">
        <f t="shared" si="193"/>
        <v>50.221491556546312</v>
      </c>
      <c r="AC213">
        <v>1</v>
      </c>
      <c r="AD213">
        <f t="shared" si="176"/>
        <v>22.268865340260003</v>
      </c>
      <c r="AE213">
        <f t="shared" si="177"/>
        <v>-5.8857098703292323E-4</v>
      </c>
      <c r="AF213">
        <f t="shared" si="178"/>
        <v>1.8821689973194499E-3</v>
      </c>
      <c r="AG213">
        <f t="shared" si="194"/>
        <v>10626.241351503651</v>
      </c>
      <c r="AH213">
        <f t="shared" si="195"/>
        <v>-3854.2221081295056</v>
      </c>
      <c r="AJ213">
        <f t="shared" si="179"/>
        <v>18000</v>
      </c>
      <c r="AK213">
        <f t="shared" si="180"/>
        <v>7136.1591204014994</v>
      </c>
      <c r="AL213">
        <v>1</v>
      </c>
      <c r="AM213">
        <f t="shared" si="181"/>
        <v>15.579770561916751</v>
      </c>
      <c r="AN213">
        <f t="shared" si="196"/>
        <v>530.01320680768526</v>
      </c>
      <c r="AO213">
        <f t="shared" si="197"/>
        <v>-1121.3250364479702</v>
      </c>
      <c r="AQ213">
        <f t="shared" si="182"/>
        <v>0.31209038137444606</v>
      </c>
      <c r="AR213">
        <f t="shared" si="183"/>
        <v>-55.864178266025839</v>
      </c>
      <c r="AT213">
        <f t="shared" si="156"/>
        <v>-211996.60320943693</v>
      </c>
      <c r="AU213">
        <f t="shared" si="157"/>
        <v>-594829.1068058433</v>
      </c>
      <c r="AV213">
        <f t="shared" si="198"/>
        <v>-1.9131605571237313</v>
      </c>
      <c r="AW213">
        <f t="shared" si="199"/>
        <v>-50928.991134982127</v>
      </c>
      <c r="AX213">
        <f t="shared" si="200"/>
        <v>-39102.345427358938</v>
      </c>
      <c r="AY213">
        <f t="shared" si="208"/>
        <v>-2.4868080711426215</v>
      </c>
      <c r="BA213">
        <f t="shared" si="184"/>
        <v>9.8347721375033892</v>
      </c>
      <c r="BB213">
        <f t="shared" si="201"/>
        <v>19.855286043477623</v>
      </c>
      <c r="BC213">
        <f t="shared" si="202"/>
        <v>0.57364751401889014</v>
      </c>
      <c r="BD213">
        <f t="shared" si="185"/>
        <v>-147.13241848098917</v>
      </c>
      <c r="BF213">
        <f t="shared" si="186"/>
        <v>-8.7491292161713687</v>
      </c>
      <c r="BG213">
        <f t="shared" si="187"/>
        <v>-141.67626644841283</v>
      </c>
      <c r="BH213">
        <f t="shared" si="203"/>
        <v>38.323733551587168</v>
      </c>
      <c r="BI213">
        <f t="shared" si="204"/>
        <v>38.323733551587168</v>
      </c>
      <c r="BJ213">
        <f t="shared" si="188"/>
        <v>0</v>
      </c>
      <c r="BK213">
        <f t="shared" si="205"/>
        <v>0</v>
      </c>
      <c r="BM213">
        <f t="shared" si="206"/>
        <v>-28.604415259648988</v>
      </c>
      <c r="BN213">
        <f t="shared" si="189"/>
        <v>-174.54384796742363</v>
      </c>
      <c r="BQ213" s="56">
        <f t="shared" si="207"/>
        <v>36.757246843762758</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1.002909718114986</v>
      </c>
      <c r="D214">
        <f t="shared" si="160"/>
        <v>7.6192915760349755E-2</v>
      </c>
      <c r="F214">
        <f t="shared" si="161"/>
        <v>2.4411242572715819E-3</v>
      </c>
      <c r="G214">
        <f t="shared" si="162"/>
        <v>1.9347966119034943E-2</v>
      </c>
      <c r="H214">
        <f t="shared" si="163"/>
        <v>-3.1222446838809654</v>
      </c>
      <c r="J214">
        <f t="shared" si="164"/>
        <v>15</v>
      </c>
      <c r="M214">
        <f t="shared" si="165"/>
        <v>2.9352791199370801E-2</v>
      </c>
      <c r="N214">
        <f t="shared" si="166"/>
        <v>-1.5707963250000001</v>
      </c>
      <c r="O214">
        <f t="shared" si="167"/>
        <v>22.415589423270543</v>
      </c>
      <c r="P214">
        <f t="shared" si="168"/>
        <v>1.5261697064197246</v>
      </c>
      <c r="Q214">
        <f t="shared" si="169"/>
        <v>15.698690550888953</v>
      </c>
      <c r="R214">
        <f t="shared" si="170"/>
        <v>1.5070535893140915</v>
      </c>
      <c r="S214">
        <f t="shared" si="171"/>
        <v>0.92890269856045782</v>
      </c>
      <c r="T214">
        <f t="shared" si="172"/>
        <v>-0.37935766667029497</v>
      </c>
      <c r="U214">
        <f t="shared" si="173"/>
        <v>0.95394727623992037</v>
      </c>
      <c r="V214">
        <f t="shared" si="174"/>
        <v>-0.30466573678687103</v>
      </c>
      <c r="X214">
        <f t="shared" si="192"/>
        <v>-9.4699884174913365</v>
      </c>
      <c r="Y214">
        <f t="shared" si="175"/>
        <v>-129.92667147725655</v>
      </c>
      <c r="Z214">
        <f t="shared" si="193"/>
        <v>50.073328522743452</v>
      </c>
      <c r="AC214">
        <v>1</v>
      </c>
      <c r="AD214">
        <f t="shared" si="176"/>
        <v>22.393272409200002</v>
      </c>
      <c r="AE214">
        <f t="shared" si="177"/>
        <v>-5.9516556848621181E-4</v>
      </c>
      <c r="AF214">
        <f t="shared" si="178"/>
        <v>1.892683907919E-3</v>
      </c>
      <c r="AG214">
        <f t="shared" si="194"/>
        <v>10615.64644139472</v>
      </c>
      <c r="AH214">
        <f t="shared" si="195"/>
        <v>-3866.5025990459817</v>
      </c>
      <c r="AJ214">
        <f t="shared" si="179"/>
        <v>18000</v>
      </c>
      <c r="AK214">
        <f t="shared" si="180"/>
        <v>7176.0259311299997</v>
      </c>
      <c r="AL214">
        <v>1</v>
      </c>
      <c r="AM214">
        <f t="shared" si="181"/>
        <v>15.666808386285002</v>
      </c>
      <c r="AN214">
        <f t="shared" si="196"/>
        <v>529.21896250970588</v>
      </c>
      <c r="AO214">
        <f t="shared" si="197"/>
        <v>-1115.1461488981074</v>
      </c>
      <c r="AQ214">
        <f t="shared" si="182"/>
        <v>0.30863244961575259</v>
      </c>
      <c r="AR214">
        <f t="shared" si="183"/>
        <v>-55.55384093083547</v>
      </c>
      <c r="AT214">
        <f t="shared" ref="AT214:AT277" si="209">-AR214*AH214+AG214*AQ214</f>
        <v>-211522.73738059998</v>
      </c>
      <c r="AU214">
        <f t="shared" ref="AU214:AU277" si="210">AQ214*AH214+AG214*AR214</f>
        <v>-590933.26195182116</v>
      </c>
      <c r="AV214">
        <f t="shared" si="198"/>
        <v>-1.9145331855562469</v>
      </c>
      <c r="AW214">
        <f t="shared" si="199"/>
        <v>-50252.380733906437</v>
      </c>
      <c r="AX214">
        <f t="shared" si="200"/>
        <v>-38871.948574677102</v>
      </c>
      <c r="AY214">
        <f t="shared" si="208"/>
        <v>-2.4831988352807062</v>
      </c>
      <c r="BA214">
        <f t="shared" si="184"/>
        <v>9.8792482236073731</v>
      </c>
      <c r="BB214">
        <f t="shared" si="201"/>
        <v>19.894477950940633</v>
      </c>
      <c r="BC214">
        <f t="shared" si="202"/>
        <v>0.56866564972445932</v>
      </c>
      <c r="BD214">
        <f t="shared" si="185"/>
        <v>-147.41785827949315</v>
      </c>
      <c r="BF214">
        <f t="shared" si="186"/>
        <v>-8.8066623499385379</v>
      </c>
      <c r="BG214">
        <f t="shared" si="187"/>
        <v>-141.94376897059144</v>
      </c>
      <c r="BH214">
        <f t="shared" si="203"/>
        <v>38.056231029408565</v>
      </c>
      <c r="BI214">
        <f t="shared" si="204"/>
        <v>38.056231029408565</v>
      </c>
      <c r="BJ214">
        <f t="shared" si="188"/>
        <v>0</v>
      </c>
      <c r="BK214">
        <f t="shared" si="205"/>
        <v>0</v>
      </c>
      <c r="BM214">
        <f t="shared" si="206"/>
        <v>-28.701140300879171</v>
      </c>
      <c r="BN214">
        <f t="shared" si="189"/>
        <v>-174.52591069109829</v>
      </c>
      <c r="BQ214" s="56">
        <f t="shared" si="207"/>
        <v>36.796438751225772</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1.0029420905702122</v>
      </c>
      <c r="D215">
        <f t="shared" si="160"/>
        <v>7.661455979091765E-2</v>
      </c>
      <c r="F215">
        <f t="shared" si="161"/>
        <v>2.4141635453572975E-3</v>
      </c>
      <c r="G215">
        <f t="shared" si="162"/>
        <v>1.9240568029690142E-2</v>
      </c>
      <c r="H215">
        <f t="shared" si="163"/>
        <v>-3.1223520819703099</v>
      </c>
      <c r="J215">
        <f t="shared" si="164"/>
        <v>15</v>
      </c>
      <c r="M215">
        <f t="shared" si="165"/>
        <v>2.9190621082247202E-2</v>
      </c>
      <c r="N215">
        <f t="shared" si="166"/>
        <v>-1.5707963250000001</v>
      </c>
      <c r="O215">
        <f t="shared" si="167"/>
        <v>22.539873315532354</v>
      </c>
      <c r="P215">
        <f t="shared" si="168"/>
        <v>1.5264159378163982</v>
      </c>
      <c r="Q215">
        <f t="shared" si="169"/>
        <v>15.785552585478719</v>
      </c>
      <c r="R215">
        <f t="shared" si="170"/>
        <v>1.5074048138258751</v>
      </c>
      <c r="S215">
        <f t="shared" si="171"/>
        <v>0.92819382545039875</v>
      </c>
      <c r="T215">
        <f t="shared" si="172"/>
        <v>-0.38126729193909281</v>
      </c>
      <c r="U215">
        <f t="shared" si="173"/>
        <v>0.95346941884534908</v>
      </c>
      <c r="V215">
        <f t="shared" si="174"/>
        <v>-0.30625471713850061</v>
      </c>
      <c r="X215">
        <f t="shared" si="192"/>
        <v>-9.5293231329982202</v>
      </c>
      <c r="Y215">
        <f t="shared" si="175"/>
        <v>-130.07489014549617</v>
      </c>
      <c r="Z215">
        <f t="shared" si="193"/>
        <v>49.92510985450383</v>
      </c>
      <c r="AC215">
        <v>1</v>
      </c>
      <c r="AD215">
        <f t="shared" si="176"/>
        <v>22.517679478140003</v>
      </c>
      <c r="AE215">
        <f t="shared" si="177"/>
        <v>-6.0179688855483901E-4</v>
      </c>
      <c r="AF215">
        <f t="shared" si="178"/>
        <v>1.9031988185185501E-3</v>
      </c>
      <c r="AG215">
        <f t="shared" si="194"/>
        <v>10605.013789600545</v>
      </c>
      <c r="AH215">
        <f t="shared" si="195"/>
        <v>-3878.7667530231915</v>
      </c>
      <c r="AJ215">
        <f t="shared" si="179"/>
        <v>18000</v>
      </c>
      <c r="AK215">
        <f t="shared" si="180"/>
        <v>7215.8927418584999</v>
      </c>
      <c r="AL215">
        <v>1</v>
      </c>
      <c r="AM215">
        <f t="shared" si="181"/>
        <v>15.753846210653249</v>
      </c>
      <c r="AN215">
        <f t="shared" si="196"/>
        <v>528.4377756421743</v>
      </c>
      <c r="AO215">
        <f t="shared" si="197"/>
        <v>-1109.0347075079992</v>
      </c>
      <c r="AQ215">
        <f t="shared" si="182"/>
        <v>0.30523167083816616</v>
      </c>
      <c r="AR215">
        <f t="shared" si="183"/>
        <v>-55.246932421708074</v>
      </c>
      <c r="AT215">
        <f t="shared" si="209"/>
        <v>-211052.97860557874</v>
      </c>
      <c r="AU215">
        <f t="shared" si="210"/>
        <v>-587078.40262216039</v>
      </c>
      <c r="AV215">
        <f t="shared" si="198"/>
        <v>-1.9159066272462228</v>
      </c>
      <c r="AW215">
        <f t="shared" si="199"/>
        <v>-49587.106037707978</v>
      </c>
      <c r="AX215">
        <f t="shared" si="200"/>
        <v>-38645.002664130261</v>
      </c>
      <c r="AY215">
        <f t="shared" si="208"/>
        <v>-2.4795795035848882</v>
      </c>
      <c r="BA215">
        <f t="shared" si="184"/>
        <v>9.9234565859456456</v>
      </c>
      <c r="BB215">
        <f t="shared" si="201"/>
        <v>19.933259480832792</v>
      </c>
      <c r="BC215">
        <f t="shared" si="202"/>
        <v>0.56367287633866536</v>
      </c>
      <c r="BD215">
        <f t="shared" si="185"/>
        <v>-147.70392312289127</v>
      </c>
      <c r="BF215">
        <f t="shared" si="186"/>
        <v>-8.8640644295586561</v>
      </c>
      <c r="BG215">
        <f t="shared" si="187"/>
        <v>-142.21182884780774</v>
      </c>
      <c r="BH215">
        <f t="shared" si="203"/>
        <v>37.788171152192263</v>
      </c>
      <c r="BI215">
        <f t="shared" si="204"/>
        <v>37.788171152192263</v>
      </c>
      <c r="BJ215">
        <f t="shared" si="188"/>
        <v>0</v>
      </c>
      <c r="BK215">
        <f t="shared" si="205"/>
        <v>0</v>
      </c>
      <c r="BM215">
        <f t="shared" si="206"/>
        <v>-28.797323910391448</v>
      </c>
      <c r="BN215">
        <f t="shared" si="189"/>
        <v>-174.50790572491647</v>
      </c>
      <c r="BQ215" s="56">
        <f t="shared" si="207"/>
        <v>36.835220281117927</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1.0029746413206542</v>
      </c>
      <c r="D216">
        <f t="shared" si="160"/>
        <v>7.7036176528189573E-2</v>
      </c>
      <c r="F216">
        <f t="shared" si="161"/>
        <v>2.3876473578628276E-3</v>
      </c>
      <c r="G216">
        <f t="shared" si="162"/>
        <v>1.9134358390355252E-2</v>
      </c>
      <c r="H216">
        <f t="shared" si="163"/>
        <v>-3.1224582916096448</v>
      </c>
      <c r="J216">
        <f t="shared" si="164"/>
        <v>15</v>
      </c>
      <c r="M216">
        <f t="shared" si="165"/>
        <v>2.9030233054322768E-2</v>
      </c>
      <c r="N216">
        <f t="shared" si="166"/>
        <v>-1.5707963250000001</v>
      </c>
      <c r="O216">
        <f t="shared" si="167"/>
        <v>22.664158559396405</v>
      </c>
      <c r="P216">
        <f t="shared" si="168"/>
        <v>1.5266594686704238</v>
      </c>
      <c r="Q216">
        <f t="shared" si="169"/>
        <v>15.872416546039835</v>
      </c>
      <c r="R216">
        <f t="shared" si="170"/>
        <v>1.5077521941322019</v>
      </c>
      <c r="S216">
        <f t="shared" si="171"/>
        <v>0.92748265895796911</v>
      </c>
      <c r="T216">
        <f t="shared" si="172"/>
        <v>-0.3831739979066543</v>
      </c>
      <c r="U216">
        <f t="shared" si="173"/>
        <v>0.95298963740628051</v>
      </c>
      <c r="V216">
        <f t="shared" si="174"/>
        <v>-0.3078421023594482</v>
      </c>
      <c r="X216">
        <f t="shared" si="192"/>
        <v>-9.5884290546640436</v>
      </c>
      <c r="Y216">
        <f t="shared" si="175"/>
        <v>-130.22315861290539</v>
      </c>
      <c r="Z216">
        <f t="shared" si="193"/>
        <v>49.776841387094606</v>
      </c>
      <c r="AC216">
        <v>1</v>
      </c>
      <c r="AD216">
        <f t="shared" si="176"/>
        <v>22.642086547080002</v>
      </c>
      <c r="AE216">
        <f t="shared" si="177"/>
        <v>-6.0846494723880483E-4</v>
      </c>
      <c r="AF216">
        <f t="shared" si="178"/>
        <v>1.9137137291181001E-3</v>
      </c>
      <c r="AG216">
        <f t="shared" si="194"/>
        <v>10594.343686238433</v>
      </c>
      <c r="AH216">
        <f t="shared" si="195"/>
        <v>-3891.0139268888029</v>
      </c>
      <c r="AJ216">
        <f t="shared" si="179"/>
        <v>18000</v>
      </c>
      <c r="AK216">
        <f t="shared" si="180"/>
        <v>7255.7595525870001</v>
      </c>
      <c r="AL216">
        <v>1</v>
      </c>
      <c r="AM216">
        <f t="shared" si="181"/>
        <v>15.840884035021499</v>
      </c>
      <c r="AN216">
        <f t="shared" si="196"/>
        <v>527.66936192330354</v>
      </c>
      <c r="AO216">
        <f t="shared" si="197"/>
        <v>-1102.9896184738393</v>
      </c>
      <c r="AQ216">
        <f t="shared" si="182"/>
        <v>0.30188679245283018</v>
      </c>
      <c r="AR216">
        <f t="shared" si="183"/>
        <v>-54.943396226415096</v>
      </c>
      <c r="AT216">
        <f t="shared" si="209"/>
        <v>-210587.22747396943</v>
      </c>
      <c r="AU216">
        <f t="shared" si="210"/>
        <v>-583263.86862559512</v>
      </c>
      <c r="AV216">
        <f t="shared" si="198"/>
        <v>-1.9172808370756009</v>
      </c>
      <c r="AW216">
        <f t="shared" si="199"/>
        <v>-48932.920959432042</v>
      </c>
      <c r="AX216">
        <f t="shared" si="200"/>
        <v>-38421.432936455989</v>
      </c>
      <c r="AY216">
        <f t="shared" si="208"/>
        <v>-2.4759502831634723</v>
      </c>
      <c r="BA216">
        <f t="shared" si="184"/>
        <v>9.9673939930903348</v>
      </c>
      <c r="BB216">
        <f t="shared" si="201"/>
        <v>19.971632509541458</v>
      </c>
      <c r="BC216">
        <f t="shared" si="202"/>
        <v>0.55866944608787139</v>
      </c>
      <c r="BD216">
        <f t="shared" si="185"/>
        <v>-147.99059855967741</v>
      </c>
      <c r="BF216">
        <f t="shared" si="186"/>
        <v>-8.9213395689524901</v>
      </c>
      <c r="BG216">
        <f t="shared" si="187"/>
        <v>-142.48043278903302</v>
      </c>
      <c r="BH216">
        <f t="shared" si="203"/>
        <v>37.519567210966983</v>
      </c>
      <c r="BI216">
        <f t="shared" si="204"/>
        <v>37.519567210966983</v>
      </c>
      <c r="BJ216">
        <f t="shared" si="188"/>
        <v>0</v>
      </c>
      <c r="BK216">
        <f t="shared" si="205"/>
        <v>0</v>
      </c>
      <c r="BM216">
        <f t="shared" si="206"/>
        <v>-28.892972078493951</v>
      </c>
      <c r="BN216">
        <f t="shared" si="189"/>
        <v>-174.48983422935558</v>
      </c>
      <c r="BQ216" s="56">
        <f t="shared" si="207"/>
        <v>36.873593309826596</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1.0030073703489528</v>
      </c>
      <c r="D217">
        <f t="shared" si="160"/>
        <v>7.7457765824936367E-2</v>
      </c>
      <c r="F217">
        <f t="shared" si="161"/>
        <v>2.3615659687254609E-3</v>
      </c>
      <c r="G217">
        <f t="shared" si="162"/>
        <v>1.9029317538713654E-2</v>
      </c>
      <c r="H217">
        <f t="shared" si="163"/>
        <v>-3.1225633324612865</v>
      </c>
      <c r="J217">
        <f t="shared" si="164"/>
        <v>15</v>
      </c>
      <c r="M217">
        <f t="shared" si="165"/>
        <v>2.8871597901020455E-2</v>
      </c>
      <c r="N217">
        <f t="shared" si="166"/>
        <v>-1.5707963250000001</v>
      </c>
      <c r="O217">
        <f t="shared" si="167"/>
        <v>22.788445132748297</v>
      </c>
      <c r="P217">
        <f t="shared" si="168"/>
        <v>1.5269003431383834</v>
      </c>
      <c r="Q217">
        <f t="shared" si="169"/>
        <v>15.959282401123991</v>
      </c>
      <c r="R217">
        <f t="shared" si="170"/>
        <v>1.5080957929201966</v>
      </c>
      <c r="S217">
        <f t="shared" si="171"/>
        <v>0.92676921984542637</v>
      </c>
      <c r="T217">
        <f t="shared" si="172"/>
        <v>-0.38507777743017135</v>
      </c>
      <c r="U217">
        <f t="shared" si="173"/>
        <v>0.95250794207393996</v>
      </c>
      <c r="V217">
        <f t="shared" si="174"/>
        <v>-0.3094278868627775</v>
      </c>
      <c r="X217">
        <f t="shared" si="192"/>
        <v>-9.6473090697723602</v>
      </c>
      <c r="Y217">
        <f t="shared" si="175"/>
        <v>-130.37147116343343</v>
      </c>
      <c r="Z217">
        <f t="shared" si="193"/>
        <v>49.628528836566574</v>
      </c>
      <c r="AC217">
        <v>1</v>
      </c>
      <c r="AD217">
        <f t="shared" si="176"/>
        <v>22.766493616020004</v>
      </c>
      <c r="AE217">
        <f t="shared" si="177"/>
        <v>-6.1516974453810949E-4</v>
      </c>
      <c r="AF217">
        <f t="shared" si="178"/>
        <v>1.9242286397176502E-3</v>
      </c>
      <c r="AG217">
        <f t="shared" si="194"/>
        <v>10583.636421506901</v>
      </c>
      <c r="AH217">
        <f t="shared" si="195"/>
        <v>-3903.2434912748781</v>
      </c>
      <c r="AJ217">
        <f t="shared" si="179"/>
        <v>18000</v>
      </c>
      <c r="AK217">
        <f t="shared" si="180"/>
        <v>7295.6263633155004</v>
      </c>
      <c r="AL217">
        <v>1</v>
      </c>
      <c r="AM217">
        <f t="shared" si="181"/>
        <v>15.92792185938975</v>
      </c>
      <c r="AN217">
        <f t="shared" si="196"/>
        <v>526.91344475585561</v>
      </c>
      <c r="AO217">
        <f t="shared" si="197"/>
        <v>-1097.0098114176456</v>
      </c>
      <c r="AQ217">
        <f t="shared" si="182"/>
        <v>0.29859659599880561</v>
      </c>
      <c r="AR217">
        <f t="shared" si="183"/>
        <v>-54.64317706778143</v>
      </c>
      <c r="AT217">
        <f t="shared" si="209"/>
        <v>-210125.3874236476</v>
      </c>
      <c r="AU217">
        <f t="shared" si="210"/>
        <v>-579489.01422127138</v>
      </c>
      <c r="AV217">
        <f t="shared" si="198"/>
        <v>-1.9186557708296992</v>
      </c>
      <c r="AW217">
        <f t="shared" si="199"/>
        <v>-48289.586050769627</v>
      </c>
      <c r="AX217">
        <f t="shared" si="200"/>
        <v>-38201.166721493049</v>
      </c>
      <c r="AY217">
        <f t="shared" si="208"/>
        <v>-2.4723113816990194</v>
      </c>
      <c r="BA217">
        <f t="shared" si="184"/>
        <v>10.011057232593021</v>
      </c>
      <c r="BB217">
        <f t="shared" si="201"/>
        <v>20.009598884323157</v>
      </c>
      <c r="BC217">
        <f t="shared" si="202"/>
        <v>0.55365561086932025</v>
      </c>
      <c r="BD217">
        <f t="shared" si="185"/>
        <v>-148.2778701572027</v>
      </c>
      <c r="BF217">
        <f t="shared" si="186"/>
        <v>-8.9784918118189854</v>
      </c>
      <c r="BG217">
        <f t="shared" si="187"/>
        <v>-142.74956749662161</v>
      </c>
      <c r="BH217">
        <f t="shared" si="203"/>
        <v>37.250432503378391</v>
      </c>
      <c r="BI217">
        <f t="shared" si="204"/>
        <v>37.250432503378391</v>
      </c>
      <c r="BJ217">
        <f t="shared" si="188"/>
        <v>0</v>
      </c>
      <c r="BK217">
        <f t="shared" si="205"/>
        <v>0</v>
      </c>
      <c r="BM217">
        <f t="shared" si="206"/>
        <v>-28.988090696142145</v>
      </c>
      <c r="BN217">
        <f t="shared" si="189"/>
        <v>-174.47169733941891</v>
      </c>
      <c r="BQ217" s="56">
        <f t="shared" si="207"/>
        <v>36.911559684608292</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1.0030402776376568</v>
      </c>
      <c r="D218">
        <f t="shared" si="160"/>
        <v>7.7879327533987047E-2</v>
      </c>
      <c r="F218">
        <f t="shared" si="161"/>
        <v>2.3359099166309987E-3</v>
      </c>
      <c r="G218">
        <f t="shared" si="162"/>
        <v>1.8925426244750139E-2</v>
      </c>
      <c r="H218">
        <f t="shared" si="163"/>
        <v>-3.1226672237552502</v>
      </c>
      <c r="J218">
        <f t="shared" si="164"/>
        <v>15</v>
      </c>
      <c r="M218">
        <f t="shared" si="165"/>
        <v>2.8714687042862737E-2</v>
      </c>
      <c r="N218">
        <f t="shared" si="166"/>
        <v>-1.5707963250000001</v>
      </c>
      <c r="O218">
        <f t="shared" si="167"/>
        <v>22.912733013953233</v>
      </c>
      <c r="P218">
        <f t="shared" si="168"/>
        <v>1.5271386044200161</v>
      </c>
      <c r="Q218">
        <f t="shared" si="169"/>
        <v>16.046150119963176</v>
      </c>
      <c r="R218">
        <f t="shared" si="170"/>
        <v>1.508435671523144</v>
      </c>
      <c r="S218">
        <f t="shared" si="171"/>
        <v>0.92605352884978853</v>
      </c>
      <c r="T218">
        <f t="shared" si="172"/>
        <v>-0.38697862347359629</v>
      </c>
      <c r="U218">
        <f t="shared" si="173"/>
        <v>0.95202434301142869</v>
      </c>
      <c r="V218">
        <f t="shared" si="174"/>
        <v>-0.31101206510501683</v>
      </c>
      <c r="X218">
        <f t="shared" si="192"/>
        <v>-9.7059660129910306</v>
      </c>
      <c r="Y218">
        <f t="shared" si="175"/>
        <v>-130.51982219725687</v>
      </c>
      <c r="Z218">
        <f t="shared" si="193"/>
        <v>49.480177802743128</v>
      </c>
      <c r="AC218">
        <v>1</v>
      </c>
      <c r="AD218">
        <f t="shared" si="176"/>
        <v>22.890900684960002</v>
      </c>
      <c r="AE218">
        <f t="shared" si="177"/>
        <v>-6.2191128045275277E-4</v>
      </c>
      <c r="AF218">
        <f t="shared" si="178"/>
        <v>1.9347435503171998E-3</v>
      </c>
      <c r="AG218">
        <f t="shared" si="194"/>
        <v>10572.892285669202</v>
      </c>
      <c r="AH218">
        <f t="shared" si="195"/>
        <v>-3915.4548302939602</v>
      </c>
      <c r="AJ218">
        <f t="shared" si="179"/>
        <v>18000</v>
      </c>
      <c r="AK218">
        <f t="shared" si="180"/>
        <v>7335.4931740440006</v>
      </c>
      <c r="AL218">
        <v>1</v>
      </c>
      <c r="AM218">
        <f t="shared" si="181"/>
        <v>16.014959683758001</v>
      </c>
      <c r="AN218">
        <f t="shared" si="196"/>
        <v>526.16975497953933</v>
      </c>
      <c r="AO218">
        <f t="shared" si="197"/>
        <v>-1091.0942387661464</v>
      </c>
      <c r="AQ218">
        <f t="shared" si="182"/>
        <v>0.29535989603331658</v>
      </c>
      <c r="AR218">
        <f t="shared" si="183"/>
        <v>-54.346220870130253</v>
      </c>
      <c r="AT218">
        <f t="shared" si="209"/>
        <v>-209667.3646479072</v>
      </c>
      <c r="AU218">
        <f t="shared" si="210"/>
        <v>-575753.20772467356</v>
      </c>
      <c r="AV218">
        <f t="shared" si="198"/>
        <v>-1.9200313851739579</v>
      </c>
      <c r="AW218">
        <f t="shared" si="199"/>
        <v>-47656.868288368256</v>
      </c>
      <c r="AX218">
        <f t="shared" si="200"/>
        <v>-37984.133366876311</v>
      </c>
      <c r="AY218">
        <f t="shared" si="208"/>
        <v>-2.4686630074592379</v>
      </c>
      <c r="BA218">
        <f t="shared" si="184"/>
        <v>10.05444311227731</v>
      </c>
      <c r="BB218">
        <f t="shared" si="201"/>
        <v>20.047160424636971</v>
      </c>
      <c r="BC218">
        <f t="shared" si="202"/>
        <v>0.54863162228528006</v>
      </c>
      <c r="BD218">
        <f t="shared" si="185"/>
        <v>-148.56572349971904</v>
      </c>
      <c r="BF218">
        <f t="shared" si="186"/>
        <v>-9.0355251324917099</v>
      </c>
      <c r="BG218">
        <f t="shared" si="187"/>
        <v>-143.01921966505648</v>
      </c>
      <c r="BH218">
        <f t="shared" si="203"/>
        <v>36.980780334943518</v>
      </c>
      <c r="BI218">
        <f t="shared" si="204"/>
        <v>36.980780334943518</v>
      </c>
      <c r="BJ218">
        <f t="shared" si="188"/>
        <v>0</v>
      </c>
      <c r="BK218">
        <f t="shared" si="205"/>
        <v>0</v>
      </c>
      <c r="BM218">
        <f t="shared" si="206"/>
        <v>-29.082685557128684</v>
      </c>
      <c r="BN218">
        <f t="shared" si="189"/>
        <v>-174.45349616533744</v>
      </c>
      <c r="BQ218" s="56">
        <f t="shared" si="207"/>
        <v>36.949121224922109</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1.0030733631692217</v>
      </c>
      <c r="D219">
        <f t="shared" si="160"/>
        <v>7.8300861508229111E-2</v>
      </c>
      <c r="F219">
        <f t="shared" si="161"/>
        <v>2.310669996406548E-3</v>
      </c>
      <c r="G219">
        <f t="shared" si="162"/>
        <v>1.8822665698909974E-2</v>
      </c>
      <c r="H219">
        <f t="shared" si="163"/>
        <v>-3.1227699843010903</v>
      </c>
      <c r="J219">
        <f t="shared" si="164"/>
        <v>15</v>
      </c>
      <c r="M219">
        <f t="shared" si="165"/>
        <v>2.8559472518306723E-2</v>
      </c>
      <c r="N219">
        <f t="shared" si="166"/>
        <v>-1.5707963250000001</v>
      </c>
      <c r="O219">
        <f t="shared" si="167"/>
        <v>23.037022181843071</v>
      </c>
      <c r="P219">
        <f t="shared" si="168"/>
        <v>1.5273742947839783</v>
      </c>
      <c r="Q219">
        <f t="shared" si="169"/>
        <v>16.133019672451404</v>
      </c>
      <c r="R219">
        <f t="shared" si="170"/>
        <v>1.508771889956793</v>
      </c>
      <c r="S219">
        <f t="shared" si="171"/>
        <v>0.9253356066816133</v>
      </c>
      <c r="T219">
        <f t="shared" si="172"/>
        <v>-0.38887652910734177</v>
      </c>
      <c r="U219">
        <f t="shared" si="173"/>
        <v>0.95153885039322106</v>
      </c>
      <c r="V219">
        <f t="shared" si="174"/>
        <v>-0.31259463158616757</v>
      </c>
      <c r="X219">
        <f t="shared" si="192"/>
        <v>-9.7644026675716837</v>
      </c>
      <c r="Y219">
        <f t="shared" si="175"/>
        <v>-130.66820622788501</v>
      </c>
      <c r="Z219">
        <f t="shared" si="193"/>
        <v>49.331793772114992</v>
      </c>
      <c r="AC219">
        <v>1</v>
      </c>
      <c r="AD219">
        <f t="shared" si="176"/>
        <v>23.0153077539</v>
      </c>
      <c r="AE219">
        <f t="shared" si="177"/>
        <v>-6.2868955498273456E-4</v>
      </c>
      <c r="AF219">
        <f t="shared" si="178"/>
        <v>1.9452584609167499E-3</v>
      </c>
      <c r="AG219">
        <f t="shared" si="194"/>
        <v>10562.111569036988</v>
      </c>
      <c r="AH219">
        <f t="shared" si="195"/>
        <v>-3927.6473412253845</v>
      </c>
      <c r="AJ219">
        <f t="shared" si="179"/>
        <v>18000</v>
      </c>
      <c r="AK219">
        <f t="shared" si="180"/>
        <v>7375.3599847725009</v>
      </c>
      <c r="AL219">
        <v>1</v>
      </c>
      <c r="AM219">
        <f t="shared" si="181"/>
        <v>16.101997508126249</v>
      </c>
      <c r="AN219">
        <f t="shared" si="196"/>
        <v>525.43803063265295</v>
      </c>
      <c r="AO219">
        <f t="shared" si="197"/>
        <v>-1085.2418751492417</v>
      </c>
      <c r="AQ219">
        <f t="shared" si="182"/>
        <v>0.29217553906386956</v>
      </c>
      <c r="AR219">
        <f t="shared" si="183"/>
        <v>-54.052474726815873</v>
      </c>
      <c r="AT219">
        <f t="shared" si="209"/>
        <v>-209213.06800609455</v>
      </c>
      <c r="AU219">
        <f t="shared" si="210"/>
        <v>-572055.83112635661</v>
      </c>
      <c r="AV219">
        <f t="shared" si="198"/>
        <v>-1.9214076376314335</v>
      </c>
      <c r="AW219">
        <f t="shared" si="199"/>
        <v>-47034.540868114243</v>
      </c>
      <c r="AX219">
        <f t="shared" si="200"/>
        <v>-37770.264169585833</v>
      </c>
      <c r="AY219">
        <f t="shared" si="208"/>
        <v>-2.4650053693054894</v>
      </c>
      <c r="BA219">
        <f t="shared" si="184"/>
        <v>10.097548461533647</v>
      </c>
      <c r="BB219">
        <f t="shared" si="201"/>
        <v>20.084318923448375</v>
      </c>
      <c r="BC219">
        <f t="shared" si="202"/>
        <v>0.5435977316740559</v>
      </c>
      <c r="BD219">
        <f t="shared" si="185"/>
        <v>-148.85414418660227</v>
      </c>
      <c r="BF219">
        <f t="shared" si="186"/>
        <v>-9.092443436764766</v>
      </c>
      <c r="BG219">
        <f t="shared" si="187"/>
        <v>-143.28937597985049</v>
      </c>
      <c r="BH219">
        <f t="shared" si="203"/>
        <v>36.71062402014951</v>
      </c>
      <c r="BI219">
        <f t="shared" si="204"/>
        <v>36.71062402014951</v>
      </c>
      <c r="BJ219">
        <f t="shared" si="188"/>
        <v>0</v>
      </c>
      <c r="BK219">
        <f t="shared" si="205"/>
        <v>0</v>
      </c>
      <c r="BM219">
        <f t="shared" si="206"/>
        <v>-29.176762360213143</v>
      </c>
      <c r="BN219">
        <f t="shared" si="189"/>
        <v>-174.43523179324822</v>
      </c>
      <c r="BQ219" s="56">
        <f t="shared" si="207"/>
        <v>36.98627972373351</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1.0031066269260105</v>
      </c>
      <c r="D220">
        <f t="shared" si="160"/>
        <v>7.8722367600608883E-2</v>
      </c>
      <c r="F220">
        <f t="shared" si="161"/>
        <v>2.2858372507382355E-3</v>
      </c>
      <c r="G220">
        <f t="shared" si="162"/>
        <v>1.8721017500645802E-2</v>
      </c>
      <c r="H220">
        <f t="shared" si="163"/>
        <v>-3.1228716324993546</v>
      </c>
      <c r="J220">
        <f t="shared" si="164"/>
        <v>15</v>
      </c>
      <c r="M220">
        <f t="shared" si="165"/>
        <v>2.8405926967133028E-2</v>
      </c>
      <c r="N220">
        <f t="shared" si="166"/>
        <v>-1.5707963250000001</v>
      </c>
      <c r="O220">
        <f t="shared" si="167"/>
        <v>23.161312615703832</v>
      </c>
      <c r="P220">
        <f t="shared" si="168"/>
        <v>1.5276074555927788</v>
      </c>
      <c r="Q220">
        <f t="shared" si="169"/>
        <v>16.219891029127027</v>
      </c>
      <c r="R220">
        <f t="shared" si="170"/>
        <v>1.5091045069545013</v>
      </c>
      <c r="S220">
        <f t="shared" si="171"/>
        <v>0.92461547402379152</v>
      </c>
      <c r="T220">
        <f t="shared" si="172"/>
        <v>-0.39077148750797347</v>
      </c>
      <c r="U220">
        <f t="shared" si="173"/>
        <v>0.95105147440466298</v>
      </c>
      <c r="V220">
        <f t="shared" si="174"/>
        <v>-0.31417558084971009</v>
      </c>
      <c r="X220">
        <f t="shared" si="192"/>
        <v>-9.8226217665154039</v>
      </c>
      <c r="Y220">
        <f t="shared" si="175"/>
        <v>-130.8166178793571</v>
      </c>
      <c r="Z220">
        <f t="shared" si="193"/>
        <v>49.183382120642904</v>
      </c>
      <c r="AC220">
        <v>1</v>
      </c>
      <c r="AD220">
        <f t="shared" si="176"/>
        <v>23.139714822840002</v>
      </c>
      <c r="AE220">
        <f t="shared" si="177"/>
        <v>-6.3550456812805508E-4</v>
      </c>
      <c r="AF220">
        <f t="shared" si="178"/>
        <v>1.9557733715163E-3</v>
      </c>
      <c r="AG220">
        <f t="shared" si="194"/>
        <v>10551.294561954006</v>
      </c>
      <c r="AH220">
        <f t="shared" si="195"/>
        <v>-3939.8204342114177</v>
      </c>
      <c r="AJ220">
        <f t="shared" si="179"/>
        <v>18000</v>
      </c>
      <c r="AK220">
        <f t="shared" si="180"/>
        <v>7415.2267955010011</v>
      </c>
      <c r="AL220">
        <v>1</v>
      </c>
      <c r="AM220">
        <f t="shared" si="181"/>
        <v>16.189035332494502</v>
      </c>
      <c r="AN220">
        <f t="shared" si="196"/>
        <v>524.71801672258198</v>
      </c>
      <c r="AO220">
        <f t="shared" si="197"/>
        <v>-1079.4517168173186</v>
      </c>
      <c r="AQ220">
        <f t="shared" si="182"/>
        <v>0.28904240252044977</v>
      </c>
      <c r="AR220">
        <f t="shared" si="183"/>
        <v>-53.76188686880365</v>
      </c>
      <c r="AT220">
        <f t="shared" si="209"/>
        <v>-208762.40893758697</v>
      </c>
      <c r="AU220">
        <f t="shared" si="210"/>
        <v>-568396.27972299804</v>
      </c>
      <c r="AV220">
        <f t="shared" si="198"/>
        <v>-1.9227844865610155</v>
      </c>
      <c r="AW220">
        <f t="shared" si="199"/>
        <v>-46422.383007048673</v>
      </c>
      <c r="AX220">
        <f t="shared" si="200"/>
        <v>-37559.492310219692</v>
      </c>
      <c r="AY220">
        <f t="shared" si="208"/>
        <v>-2.4613386766989751</v>
      </c>
      <c r="BA220">
        <f t="shared" si="184"/>
        <v>10.140370132615338</v>
      </c>
      <c r="BB220">
        <f t="shared" si="201"/>
        <v>20.121076148503899</v>
      </c>
      <c r="BC220">
        <f t="shared" si="202"/>
        <v>0.53855419013795958</v>
      </c>
      <c r="BD220">
        <f t="shared" si="185"/>
        <v>-149.14311783074973</v>
      </c>
      <c r="BF220">
        <f t="shared" si="186"/>
        <v>-9.1492505626896978</v>
      </c>
      <c r="BG220">
        <f t="shared" si="187"/>
        <v>-143.56002311660023</v>
      </c>
      <c r="BH220">
        <f t="shared" si="203"/>
        <v>36.439976883399765</v>
      </c>
      <c r="BI220">
        <f t="shared" si="204"/>
        <v>36.439976883399765</v>
      </c>
      <c r="BJ220">
        <f t="shared" si="188"/>
        <v>0</v>
      </c>
      <c r="BK220">
        <f t="shared" si="205"/>
        <v>0</v>
      </c>
      <c r="BM220">
        <f t="shared" si="206"/>
        <v>-29.270326711193597</v>
      </c>
      <c r="BN220">
        <f t="shared" si="189"/>
        <v>-174.4169052858505</v>
      </c>
      <c r="BQ220" s="56">
        <f t="shared" si="207"/>
        <v>37.023036948789034</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1.0031400688902938</v>
      </c>
      <c r="D221">
        <f t="shared" si="160"/>
        <v>7.9143845664131685E-2</v>
      </c>
      <c r="F221">
        <f t="shared" si="161"/>
        <v>2.2614029621999166E-3</v>
      </c>
      <c r="G221">
        <f t="shared" si="162"/>
        <v>1.8620463647337687E-2</v>
      </c>
      <c r="H221">
        <f t="shared" si="163"/>
        <v>-3.1229721863526625</v>
      </c>
      <c r="J221">
        <f t="shared" si="164"/>
        <v>15</v>
      </c>
      <c r="M221">
        <f t="shared" si="165"/>
        <v>2.8254023614367615E-2</v>
      </c>
      <c r="N221">
        <f t="shared" si="166"/>
        <v>-1.5707963250000001</v>
      </c>
      <c r="O221">
        <f t="shared" si="167"/>
        <v>23.285604295263578</v>
      </c>
      <c r="P221">
        <f t="shared" si="168"/>
        <v>1.5278381273269166</v>
      </c>
      <c r="Q221">
        <f t="shared" si="169"/>
        <v>16.306764161155588</v>
      </c>
      <c r="R221">
        <f t="shared" si="170"/>
        <v>1.5094335800012622</v>
      </c>
      <c r="S221">
        <f t="shared" si="171"/>
        <v>0.9238931515303539</v>
      </c>
      <c r="T221">
        <f t="shared" si="172"/>
        <v>-0.39266349195789718</v>
      </c>
      <c r="U221">
        <f t="shared" si="173"/>
        <v>0.95056222524147249</v>
      </c>
      <c r="V221">
        <f t="shared" si="174"/>
        <v>-0.31575490748260732</v>
      </c>
      <c r="X221">
        <f t="shared" si="192"/>
        <v>-9.8806259937056886</v>
      </c>
      <c r="Y221">
        <f t="shared" si="175"/>
        <v>-130.96505188352609</v>
      </c>
      <c r="Z221">
        <f t="shared" si="193"/>
        <v>49.034948116473913</v>
      </c>
      <c r="AC221">
        <v>1</v>
      </c>
      <c r="AD221">
        <f t="shared" si="176"/>
        <v>23.26412189178</v>
      </c>
      <c r="AE221">
        <f t="shared" si="177"/>
        <v>-6.4235631988871422E-4</v>
      </c>
      <c r="AF221">
        <f t="shared" si="178"/>
        <v>1.9662882821158498E-3</v>
      </c>
      <c r="AG221">
        <f t="shared" si="194"/>
        <v>10540.441554779929</v>
      </c>
      <c r="AH221">
        <f t="shared" si="195"/>
        <v>-3951.9735319628367</v>
      </c>
      <c r="AJ221">
        <f t="shared" si="179"/>
        <v>18000</v>
      </c>
      <c r="AK221">
        <f t="shared" si="180"/>
        <v>7455.0936062295013</v>
      </c>
      <c r="AL221">
        <v>1</v>
      </c>
      <c r="AM221">
        <f t="shared" si="181"/>
        <v>16.276073156862751</v>
      </c>
      <c r="AN221">
        <f t="shared" si="196"/>
        <v>524.00946500477596</v>
      </c>
      <c r="AO221">
        <f t="shared" si="197"/>
        <v>-1073.7227810767447</v>
      </c>
      <c r="AQ221">
        <f t="shared" si="182"/>
        <v>0.2859593937660852</v>
      </c>
      <c r="AR221">
        <f t="shared" si="183"/>
        <v>-53.474406634257939</v>
      </c>
      <c r="AT221">
        <f t="shared" si="209"/>
        <v>-208315.30137897359</v>
      </c>
      <c r="AU221">
        <f t="shared" si="210"/>
        <v>-564773.96176031162</v>
      </c>
      <c r="AV221">
        <f t="shared" si="198"/>
        <v>-1.9241618911363332</v>
      </c>
      <c r="AW221">
        <f t="shared" si="199"/>
        <v>-45820.179752595941</v>
      </c>
      <c r="AX221">
        <f t="shared" si="200"/>
        <v>-37351.752789866958</v>
      </c>
      <c r="AY221">
        <f t="shared" si="208"/>
        <v>-2.4576631397046613</v>
      </c>
      <c r="BA221">
        <f t="shared" si="184"/>
        <v>10.182905001934779</v>
      </c>
      <c r="BB221">
        <f t="shared" si="201"/>
        <v>20.157433843577252</v>
      </c>
      <c r="BC221">
        <f t="shared" si="202"/>
        <v>0.53350124856832815</v>
      </c>
      <c r="BD221">
        <f t="shared" si="185"/>
        <v>-149.43263005714664</v>
      </c>
      <c r="BF221">
        <f t="shared" si="186"/>
        <v>-9.2059502813446947</v>
      </c>
      <c r="BG221">
        <f t="shared" si="187"/>
        <v>-143.83114774018725</v>
      </c>
      <c r="BH221">
        <f t="shared" si="203"/>
        <v>36.168852259812752</v>
      </c>
      <c r="BI221">
        <f t="shared" si="204"/>
        <v>36.168852259812752</v>
      </c>
      <c r="BJ221">
        <f t="shared" si="188"/>
        <v>0</v>
      </c>
      <c r="BK221">
        <f t="shared" si="205"/>
        <v>0</v>
      </c>
      <c r="BM221">
        <f t="shared" si="206"/>
        <v>-29.363384124921946</v>
      </c>
      <c r="BN221">
        <f t="shared" si="189"/>
        <v>-174.39851768304064</v>
      </c>
      <c r="BQ221" s="56">
        <f t="shared" si="207"/>
        <v>37.05939464386239</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1.0031736890442493</v>
      </c>
      <c r="D222">
        <f t="shared" si="160"/>
        <v>7.9565295551862286E-2</v>
      </c>
      <c r="F222">
        <f t="shared" si="161"/>
        <v>2.2373586455795734E-3</v>
      </c>
      <c r="G222">
        <f t="shared" si="162"/>
        <v>1.8520986523572092E-2</v>
      </c>
      <c r="H222">
        <f t="shared" si="163"/>
        <v>-3.123071663476428</v>
      </c>
      <c r="J222">
        <f t="shared" si="164"/>
        <v>15</v>
      </c>
      <c r="M222">
        <f t="shared" si="165"/>
        <v>2.8103736254716721E-2</v>
      </c>
      <c r="N222">
        <f t="shared" si="166"/>
        <v>-1.5707963250000001</v>
      </c>
      <c r="O222">
        <f t="shared" si="167"/>
        <v>23.40989720068071</v>
      </c>
      <c r="P222">
        <f t="shared" si="168"/>
        <v>1.5280663496082525</v>
      </c>
      <c r="Q222">
        <f t="shared" si="169"/>
        <v>16.393639040313246</v>
      </c>
      <c r="R222">
        <f t="shared" si="170"/>
        <v>1.5097591653666547</v>
      </c>
      <c r="S222">
        <f t="shared" si="171"/>
        <v>0.92316865982528973</v>
      </c>
      <c r="T222">
        <f t="shared" si="172"/>
        <v>-0.39455253584503847</v>
      </c>
      <c r="U222">
        <f t="shared" si="173"/>
        <v>0.95007111310924264</v>
      </c>
      <c r="V222">
        <f t="shared" si="174"/>
        <v>-0.31733260611530612</v>
      </c>
      <c r="X222">
        <f t="shared" si="192"/>
        <v>-9.9384179850099343</v>
      </c>
      <c r="Y222">
        <f t="shared" si="175"/>
        <v>-131.11350307742813</v>
      </c>
      <c r="Z222">
        <f t="shared" si="193"/>
        <v>48.886496922571865</v>
      </c>
      <c r="AC222">
        <v>1</v>
      </c>
      <c r="AD222">
        <f t="shared" si="176"/>
        <v>23.388528960720002</v>
      </c>
      <c r="AE222">
        <f t="shared" si="177"/>
        <v>-6.4924481026471209E-4</v>
      </c>
      <c r="AF222">
        <f t="shared" si="178"/>
        <v>1.9768031927153997E-3</v>
      </c>
      <c r="AG222">
        <f t="shared" si="194"/>
        <v>10529.552837874295</v>
      </c>
      <c r="AH222">
        <f t="shared" si="195"/>
        <v>-3964.1060694736257</v>
      </c>
      <c r="AJ222">
        <f t="shared" si="179"/>
        <v>18000</v>
      </c>
      <c r="AK222">
        <f t="shared" si="180"/>
        <v>7494.9604169579998</v>
      </c>
      <c r="AL222">
        <v>1</v>
      </c>
      <c r="AM222">
        <f t="shared" si="181"/>
        <v>16.363110981231003</v>
      </c>
      <c r="AN222">
        <f t="shared" si="196"/>
        <v>523.31213376985102</v>
      </c>
      <c r="AO222">
        <f t="shared" si="197"/>
        <v>-1068.0541057428782</v>
      </c>
      <c r="AQ222">
        <f t="shared" si="182"/>
        <v>0.28292544914415052</v>
      </c>
      <c r="AR222">
        <f t="shared" si="183"/>
        <v>-53.1899844391003</v>
      </c>
      <c r="AT222">
        <f t="shared" si="209"/>
        <v>-207871.66168430255</v>
      </c>
      <c r="AU222">
        <f t="shared" si="210"/>
        <v>-561188.29808737896</v>
      </c>
      <c r="AV222">
        <f t="shared" si="198"/>
        <v>-1.925539811325331</v>
      </c>
      <c r="AW222">
        <f t="shared" si="199"/>
        <v>-45227.721798797727</v>
      </c>
      <c r="AX222">
        <f t="shared" si="200"/>
        <v>-37146.982369463716</v>
      </c>
      <c r="AY222">
        <f t="shared" si="208"/>
        <v>-2.4539789689929887</v>
      </c>
      <c r="BA222">
        <f t="shared" si="184"/>
        <v>10.225149971358848</v>
      </c>
      <c r="BB222">
        <f t="shared" si="201"/>
        <v>20.193393729687244</v>
      </c>
      <c r="BC222">
        <f t="shared" si="202"/>
        <v>0.5284391576676577</v>
      </c>
      <c r="BD222">
        <f t="shared" si="185"/>
        <v>-149.72266650159804</v>
      </c>
      <c r="BF222">
        <f t="shared" si="186"/>
        <v>-9.2625462975775612</v>
      </c>
      <c r="BG222">
        <f t="shared" si="187"/>
        <v>-144.10273650412424</v>
      </c>
      <c r="BH222">
        <f t="shared" si="203"/>
        <v>35.897263495875762</v>
      </c>
      <c r="BI222">
        <f t="shared" si="204"/>
        <v>35.897263495875762</v>
      </c>
      <c r="BJ222">
        <f t="shared" si="188"/>
        <v>0</v>
      </c>
      <c r="BK222">
        <f t="shared" si="205"/>
        <v>0</v>
      </c>
      <c r="BM222">
        <f t="shared" si="206"/>
        <v>-29.455940027264802</v>
      </c>
      <c r="BN222">
        <f t="shared" si="189"/>
        <v>-174.38007000252622</v>
      </c>
      <c r="BQ222" s="56">
        <f t="shared" si="207"/>
        <v>37.095354529972376</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1.0032074873699619</v>
      </c>
      <c r="D223">
        <f t="shared" si="160"/>
        <v>7.9986717116925121E-2</v>
      </c>
      <c r="F223">
        <f t="shared" si="161"/>
        <v>2.2136960404907659E-3</v>
      </c>
      <c r="G223">
        <f t="shared" si="162"/>
        <v>1.842256889076627E-2</v>
      </c>
      <c r="H223">
        <f t="shared" si="163"/>
        <v>-3.123170081109234</v>
      </c>
      <c r="J223">
        <f t="shared" si="164"/>
        <v>15</v>
      </c>
      <c r="M223">
        <f t="shared" si="165"/>
        <v>2.7955039237495996E-2</v>
      </c>
      <c r="N223">
        <f t="shared" si="166"/>
        <v>-1.5707963250000001</v>
      </c>
      <c r="O223">
        <f t="shared" si="167"/>
        <v>23.53419131253257</v>
      </c>
      <c r="P223">
        <f t="shared" si="168"/>
        <v>1.5282921612226394</v>
      </c>
      <c r="Q223">
        <f t="shared" si="169"/>
        <v>16.480515638970722</v>
      </c>
      <c r="R223">
        <f t="shared" si="170"/>
        <v>1.5100813181367572</v>
      </c>
      <c r="S223">
        <f t="shared" si="171"/>
        <v>0.9224420195013795</v>
      </c>
      <c r="T223">
        <f t="shared" si="172"/>
        <v>-0.39643861266251673</v>
      </c>
      <c r="U223">
        <f t="shared" si="173"/>
        <v>0.94957814822294606</v>
      </c>
      <c r="V223">
        <f t="shared" si="174"/>
        <v>-0.31890867142173596</v>
      </c>
      <c r="X223">
        <f t="shared" si="192"/>
        <v>-9.9960003293503696</v>
      </c>
      <c r="Y223">
        <f t="shared" si="175"/>
        <v>-131.261966400733</v>
      </c>
      <c r="Z223">
        <f t="shared" si="193"/>
        <v>48.738033599266998</v>
      </c>
      <c r="AC223">
        <v>1</v>
      </c>
      <c r="AD223">
        <f t="shared" si="176"/>
        <v>23.512936029660001</v>
      </c>
      <c r="AE223">
        <f t="shared" si="177"/>
        <v>-6.5617003925604858E-4</v>
      </c>
      <c r="AF223">
        <f t="shared" si="178"/>
        <v>1.98731810331495E-3</v>
      </c>
      <c r="AG223">
        <f t="shared" si="194"/>
        <v>10518.628701580494</v>
      </c>
      <c r="AH223">
        <f t="shared" si="195"/>
        <v>-3976.2174937444129</v>
      </c>
      <c r="AJ223">
        <f t="shared" si="179"/>
        <v>18000</v>
      </c>
      <c r="AK223">
        <f t="shared" si="180"/>
        <v>7534.8272276865</v>
      </c>
      <c r="AL223">
        <v>1</v>
      </c>
      <c r="AM223">
        <f t="shared" si="181"/>
        <v>16.450148805599252</v>
      </c>
      <c r="AN223">
        <f t="shared" si="196"/>
        <v>522.62578763847762</v>
      </c>
      <c r="AO223">
        <f t="shared" si="197"/>
        <v>-1062.4447486099716</v>
      </c>
      <c r="AQ223">
        <f t="shared" si="182"/>
        <v>0.27993953306085884</v>
      </c>
      <c r="AR223">
        <f t="shared" si="183"/>
        <v>-52.908571748502325</v>
      </c>
      <c r="AT223">
        <f t="shared" si="209"/>
        <v>-207431.40854826538</v>
      </c>
      <c r="AU223">
        <f t="shared" si="210"/>
        <v>-557638.72182197461</v>
      </c>
      <c r="AV223">
        <f t="shared" si="198"/>
        <v>-1.9269182078704887</v>
      </c>
      <c r="AW223">
        <f t="shared" si="199"/>
        <v>-44644.805309261268</v>
      </c>
      <c r="AX223">
        <f t="shared" si="200"/>
        <v>-36945.119511520337</v>
      </c>
      <c r="AY223">
        <f t="shared" si="208"/>
        <v>-2.4502863758394318</v>
      </c>
      <c r="BA223">
        <f t="shared" si="184"/>
        <v>10.267101969502374</v>
      </c>
      <c r="BB223">
        <f t="shared" si="201"/>
        <v>20.228957506287976</v>
      </c>
      <c r="BC223">
        <f t="shared" si="202"/>
        <v>0.52336816796894303</v>
      </c>
      <c r="BD223">
        <f t="shared" si="185"/>
        <v>-150.01321280962071</v>
      </c>
      <c r="BF223">
        <f t="shared" si="186"/>
        <v>-9.3190422507237614</v>
      </c>
      <c r="BG223">
        <f t="shared" si="187"/>
        <v>-144.37477605004131</v>
      </c>
      <c r="BH223">
        <f t="shared" si="203"/>
        <v>35.625223949958695</v>
      </c>
      <c r="BI223">
        <f t="shared" si="204"/>
        <v>35.625223949958695</v>
      </c>
      <c r="BJ223">
        <f t="shared" si="188"/>
        <v>0</v>
      </c>
      <c r="BK223">
        <f t="shared" si="205"/>
        <v>0</v>
      </c>
      <c r="BM223">
        <f t="shared" si="206"/>
        <v>-29.547999757011738</v>
      </c>
      <c r="BN223">
        <f t="shared" si="189"/>
        <v>-174.36156324042062</v>
      </c>
      <c r="BQ223" s="56">
        <f t="shared" si="207"/>
        <v>37.130918306573115</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1.0032414638494245</v>
      </c>
      <c r="D224">
        <f t="shared" si="160"/>
        <v>8.0408110212504602E-2</v>
      </c>
      <c r="F224">
        <f t="shared" si="161"/>
        <v>2.1904071042570918E-3</v>
      </c>
      <c r="G224">
        <f t="shared" si="162"/>
        <v>1.832519387712523E-2</v>
      </c>
      <c r="H224">
        <f t="shared" si="163"/>
        <v>-3.1232674561228748</v>
      </c>
      <c r="J224">
        <f t="shared" si="164"/>
        <v>15</v>
      </c>
      <c r="M224">
        <f t="shared" si="165"/>
        <v>2.7807907452035496E-2</v>
      </c>
      <c r="N224">
        <f t="shared" si="166"/>
        <v>-1.5707963250000001</v>
      </c>
      <c r="O224">
        <f t="shared" si="167"/>
        <v>23.658486611804513</v>
      </c>
      <c r="P224">
        <f t="shared" si="168"/>
        <v>1.5285156001418452</v>
      </c>
      <c r="Q224">
        <f t="shared" si="169"/>
        <v>16.567393930077717</v>
      </c>
      <c r="R224">
        <f t="shared" si="170"/>
        <v>1.5104000922450616</v>
      </c>
      <c r="S224">
        <f t="shared" si="171"/>
        <v>0.92171325111904157</v>
      </c>
      <c r="T224">
        <f t="shared" si="172"/>
        <v>-0.39832171600831257</v>
      </c>
      <c r="U224">
        <f t="shared" si="173"/>
        <v>0.94908334080644308</v>
      </c>
      <c r="V224">
        <f t="shared" si="174"/>
        <v>-0.32048309811930525</v>
      </c>
      <c r="X224">
        <f t="shared" si="192"/>
        <v>-10.053375569745489</v>
      </c>
      <c r="Y224">
        <f t="shared" si="175"/>
        <v>-131.41043689327279</v>
      </c>
      <c r="Z224">
        <f t="shared" si="193"/>
        <v>48.589563106727212</v>
      </c>
      <c r="AC224">
        <v>1</v>
      </c>
      <c r="AD224">
        <f t="shared" si="176"/>
        <v>23.637343098600002</v>
      </c>
      <c r="AE224">
        <f t="shared" si="177"/>
        <v>-6.6313200686272369E-4</v>
      </c>
      <c r="AF224">
        <f t="shared" si="178"/>
        <v>1.9978330139144998E-3</v>
      </c>
      <c r="AG224">
        <f t="shared" si="194"/>
        <v>10507.669436209924</v>
      </c>
      <c r="AH224">
        <f t="shared" si="195"/>
        <v>-3988.3072635143626</v>
      </c>
      <c r="AJ224">
        <f t="shared" si="179"/>
        <v>18000</v>
      </c>
      <c r="AK224">
        <f t="shared" si="180"/>
        <v>7574.6940384150003</v>
      </c>
      <c r="AL224">
        <v>1</v>
      </c>
      <c r="AM224">
        <f t="shared" si="181"/>
        <v>16.537186629967501</v>
      </c>
      <c r="AN224">
        <f t="shared" si="196"/>
        <v>521.95019736372933</v>
      </c>
      <c r="AO224">
        <f t="shared" si="197"/>
        <v>-1056.8937869373624</v>
      </c>
      <c r="AQ224">
        <f t="shared" si="182"/>
        <v>0.27700063710146533</v>
      </c>
      <c r="AR224">
        <f t="shared" si="183"/>
        <v>-52.630121049278415</v>
      </c>
      <c r="AT224">
        <f t="shared" si="209"/>
        <v>-206994.46293219551</v>
      </c>
      <c r="AU224">
        <f t="shared" si="210"/>
        <v>-554124.67802648118</v>
      </c>
      <c r="AV224">
        <f t="shared" si="198"/>
        <v>-1.9282970422696579</v>
      </c>
      <c r="AW224">
        <f t="shared" si="199"/>
        <v>-44071.231746542406</v>
      </c>
      <c r="AX224">
        <f t="shared" si="200"/>
        <v>-36746.104324114494</v>
      </c>
      <c r="AY224">
        <f t="shared" si="208"/>
        <v>-2.4465855721219545</v>
      </c>
      <c r="BA224">
        <f t="shared" si="184"/>
        <v>10.308757953018736</v>
      </c>
      <c r="BB224">
        <f t="shared" si="201"/>
        <v>20.264126852431762</v>
      </c>
      <c r="BC224">
        <f t="shared" si="202"/>
        <v>0.51828852985229656</v>
      </c>
      <c r="BD224">
        <f t="shared" si="185"/>
        <v>-150.30425463549091</v>
      </c>
      <c r="BF224">
        <f t="shared" si="186"/>
        <v>-9.3754417153007648</v>
      </c>
      <c r="BG224">
        <f t="shared" si="187"/>
        <v>-144.64725300730925</v>
      </c>
      <c r="BH224">
        <f t="shared" si="203"/>
        <v>35.352746992690754</v>
      </c>
      <c r="BI224">
        <f t="shared" si="204"/>
        <v>35.352746992690754</v>
      </c>
      <c r="BJ224">
        <f t="shared" si="188"/>
        <v>0</v>
      </c>
      <c r="BK224">
        <f t="shared" si="205"/>
        <v>0</v>
      </c>
      <c r="BM224">
        <f t="shared" si="206"/>
        <v>-29.639568567732525</v>
      </c>
      <c r="BN224">
        <f t="shared" si="189"/>
        <v>-174.34299837181837</v>
      </c>
      <c r="BQ224" s="56">
        <f t="shared" si="207"/>
        <v>37.166087652716897</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1.0032756184645371</v>
      </c>
      <c r="D225">
        <f t="shared" si="160"/>
        <v>8.0829474691845399E-2</v>
      </c>
      <c r="F225">
        <f t="shared" si="161"/>
        <v>2.1674840050581699E-3</v>
      </c>
      <c r="G225">
        <f t="shared" si="162"/>
        <v>1.8228844967918757E-2</v>
      </c>
      <c r="H225">
        <f t="shared" si="163"/>
        <v>-3.1233638050320813</v>
      </c>
      <c r="J225">
        <f t="shared" si="164"/>
        <v>15</v>
      </c>
      <c r="M225">
        <f t="shared" si="165"/>
        <v>2.7662316313543159E-2</v>
      </c>
      <c r="N225">
        <f t="shared" si="166"/>
        <v>-1.5707963250000001</v>
      </c>
      <c r="O225">
        <f t="shared" si="167"/>
        <v>23.782783079879181</v>
      </c>
      <c r="P225">
        <f t="shared" si="168"/>
        <v>1.528736703544785</v>
      </c>
      <c r="Q225">
        <f t="shared" si="169"/>
        <v>16.654273887147852</v>
      </c>
      <c r="R225">
        <f t="shared" si="170"/>
        <v>1.5107155405024257</v>
      </c>
      <c r="S225">
        <f t="shared" si="171"/>
        <v>0.920982375205191</v>
      </c>
      <c r="T225">
        <f t="shared" si="172"/>
        <v>-0.4002018395849295</v>
      </c>
      <c r="U225">
        <f t="shared" si="173"/>
        <v>0.94858670109198939</v>
      </c>
      <c r="V225">
        <f t="shared" si="174"/>
        <v>-0.32205588096889542</v>
      </c>
      <c r="X225">
        <f t="shared" si="192"/>
        <v>-10.110546204323054</v>
      </c>
      <c r="Y225">
        <f t="shared" si="175"/>
        <v>-131.55890969264681</v>
      </c>
      <c r="Z225">
        <f t="shared" si="193"/>
        <v>48.441090307353193</v>
      </c>
      <c r="AC225">
        <v>1</v>
      </c>
      <c r="AD225">
        <f t="shared" si="176"/>
        <v>23.761750167540001</v>
      </c>
      <c r="AE225">
        <f t="shared" si="177"/>
        <v>-6.7013071308473753E-4</v>
      </c>
      <c r="AF225">
        <f t="shared" si="178"/>
        <v>2.0083479245140501E-3</v>
      </c>
      <c r="AG225">
        <f t="shared" si="194"/>
        <v>10496.675332026181</v>
      </c>
      <c r="AH225">
        <f t="shared" si="195"/>
        <v>-4000.3748490011562</v>
      </c>
      <c r="AJ225">
        <f t="shared" si="179"/>
        <v>18000</v>
      </c>
      <c r="AK225">
        <f t="shared" si="180"/>
        <v>7614.5608491435005</v>
      </c>
      <c r="AL225">
        <v>1</v>
      </c>
      <c r="AM225">
        <f t="shared" si="181"/>
        <v>16.624224454335749</v>
      </c>
      <c r="AN225">
        <f t="shared" si="196"/>
        <v>521.2851396405872</v>
      </c>
      <c r="AO225">
        <f t="shared" si="197"/>
        <v>-1051.4003169513753</v>
      </c>
      <c r="AQ225">
        <f t="shared" si="182"/>
        <v>0.2741077791787731</v>
      </c>
      <c r="AR225">
        <f t="shared" si="183"/>
        <v>-52.354585823145662</v>
      </c>
      <c r="AT225">
        <f t="shared" si="209"/>
        <v>-206560.7479927621</v>
      </c>
      <c r="AU225">
        <f t="shared" si="210"/>
        <v>-550645.62339400302</v>
      </c>
      <c r="AV225">
        <f t="shared" si="198"/>
        <v>-1.929676276757496</v>
      </c>
      <c r="AW225">
        <f t="shared" si="199"/>
        <v>-43506.807707698834</v>
      </c>
      <c r="AX225">
        <f t="shared" si="200"/>
        <v>-36549.878507049245</v>
      </c>
      <c r="AY225">
        <f t="shared" si="208"/>
        <v>-2.4428767703164223</v>
      </c>
      <c r="BA225">
        <f t="shared" si="184"/>
        <v>10.350114907886363</v>
      </c>
      <c r="BB225">
        <f t="shared" si="201"/>
        <v>20.298903427905021</v>
      </c>
      <c r="BC225">
        <f t="shared" si="202"/>
        <v>0.51320049355892627</v>
      </c>
      <c r="BD225">
        <f t="shared" si="185"/>
        <v>-150.5957776414435</v>
      </c>
      <c r="BF225">
        <f t="shared" si="186"/>
        <v>-9.4317482016800227</v>
      </c>
      <c r="BG225">
        <f t="shared" si="187"/>
        <v>-144.92015399279586</v>
      </c>
      <c r="BH225">
        <f t="shared" si="203"/>
        <v>35.079846007204139</v>
      </c>
      <c r="BI225">
        <f t="shared" si="204"/>
        <v>35.079846007204139</v>
      </c>
      <c r="BJ225">
        <f t="shared" si="188"/>
        <v>0</v>
      </c>
      <c r="BK225">
        <f t="shared" si="205"/>
        <v>0</v>
      </c>
      <c r="BM225">
        <f t="shared" si="206"/>
        <v>-29.730651629585047</v>
      </c>
      <c r="BN225">
        <f t="shared" si="189"/>
        <v>-174.32437635135236</v>
      </c>
      <c r="BQ225" s="56">
        <f t="shared" si="207"/>
        <v>37.200864228190156</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1.0033099511971075</v>
      </c>
      <c r="D226">
        <f t="shared" si="160"/>
        <v>8.1250810408252827E-2</v>
      </c>
      <c r="F226">
        <f t="shared" si="161"/>
        <v>2.1449191153262242E-3</v>
      </c>
      <c r="G226">
        <f t="shared" si="162"/>
        <v>1.8133505996066682E-2</v>
      </c>
      <c r="H226">
        <f t="shared" si="163"/>
        <v>-3.1234591440039337</v>
      </c>
      <c r="J226">
        <f t="shared" si="164"/>
        <v>15</v>
      </c>
      <c r="M226">
        <f t="shared" si="165"/>
        <v>2.7518241749410123E-2</v>
      </c>
      <c r="N226">
        <f t="shared" si="166"/>
        <v>-1.5707963250000001</v>
      </c>
      <c r="O226">
        <f t="shared" si="167"/>
        <v>23.907080698526247</v>
      </c>
      <c r="P226">
        <f t="shared" si="168"/>
        <v>1.528955507838097</v>
      </c>
      <c r="Q226">
        <f t="shared" si="169"/>
        <v>16.741155484244068</v>
      </c>
      <c r="R226">
        <f t="shared" si="170"/>
        <v>1.5110277146260958</v>
      </c>
      <c r="S226">
        <f t="shared" si="171"/>
        <v>0.92024941225211165</v>
      </c>
      <c r="T226">
        <f t="shared" si="172"/>
        <v>-0.40207897719904889</v>
      </c>
      <c r="U226">
        <f t="shared" si="173"/>
        <v>0.94808823931974895</v>
      </c>
      <c r="V226">
        <f t="shared" si="174"/>
        <v>-0.32362701477485262</v>
      </c>
      <c r="X226">
        <f t="shared" si="192"/>
        <v>-10.167514687305459</v>
      </c>
      <c r="Y226">
        <f t="shared" si="175"/>
        <v>-131.70738003189885</v>
      </c>
      <c r="Z226">
        <f t="shared" si="193"/>
        <v>48.29261996810115</v>
      </c>
      <c r="AC226">
        <v>1</v>
      </c>
      <c r="AD226">
        <f t="shared" si="176"/>
        <v>23.886157236480003</v>
      </c>
      <c r="AE226">
        <f t="shared" si="177"/>
        <v>-6.7716615792209E-4</v>
      </c>
      <c r="AF226">
        <f t="shared" si="178"/>
        <v>2.0188628351136E-3</v>
      </c>
      <c r="AG226">
        <f t="shared" si="194"/>
        <v>10485.646679229405</v>
      </c>
      <c r="AH226">
        <f t="shared" si="195"/>
        <v>-4012.4197316488253</v>
      </c>
      <c r="AJ226">
        <f t="shared" si="179"/>
        <v>18000</v>
      </c>
      <c r="AK226">
        <f t="shared" si="180"/>
        <v>7654.4276598720007</v>
      </c>
      <c r="AL226">
        <v>1</v>
      </c>
      <c r="AM226">
        <f t="shared" si="181"/>
        <v>16.711262278704002</v>
      </c>
      <c r="AN226">
        <f t="shared" si="196"/>
        <v>520.63039692230336</v>
      </c>
      <c r="AO226">
        <f t="shared" si="197"/>
        <v>-1045.9634533623791</v>
      </c>
      <c r="AQ226">
        <f t="shared" si="182"/>
        <v>0.27126000271260003</v>
      </c>
      <c r="AR226">
        <f t="shared" si="183"/>
        <v>-52.081920520819203</v>
      </c>
      <c r="AT226">
        <f t="shared" si="209"/>
        <v>-206130.18901324968</v>
      </c>
      <c r="AU226">
        <f t="shared" si="210"/>
        <v>-547201.02594430884</v>
      </c>
      <c r="AV226">
        <f t="shared" si="198"/>
        <v>-1.9310558742874768</v>
      </c>
      <c r="AW226">
        <f t="shared" si="199"/>
        <v>-42951.344765759575</v>
      </c>
      <c r="AX226">
        <f t="shared" si="200"/>
        <v>-36356.385300080758</v>
      </c>
      <c r="AY226">
        <f t="shared" si="208"/>
        <v>-2.4391601834900154</v>
      </c>
      <c r="BA226">
        <f t="shared" si="184"/>
        <v>10.391169850690215</v>
      </c>
      <c r="BB226">
        <f t="shared" si="201"/>
        <v>20.333288874337665</v>
      </c>
      <c r="BC226">
        <f t="shared" si="202"/>
        <v>0.50810430920253857</v>
      </c>
      <c r="BD226">
        <f t="shared" si="185"/>
        <v>-150.88776749701879</v>
      </c>
      <c r="BF226">
        <f t="shared" si="186"/>
        <v>-9.4879651567377312</v>
      </c>
      <c r="BG226">
        <f t="shared" si="187"/>
        <v>-145.19346561075179</v>
      </c>
      <c r="BH226">
        <f t="shared" si="203"/>
        <v>34.806534389248213</v>
      </c>
      <c r="BI226">
        <f t="shared" si="204"/>
        <v>34.806534389248213</v>
      </c>
      <c r="BJ226">
        <f t="shared" si="188"/>
        <v>0</v>
      </c>
      <c r="BK226">
        <f t="shared" si="205"/>
        <v>0</v>
      </c>
      <c r="BM226">
        <f t="shared" si="206"/>
        <v>-29.821254031075398</v>
      </c>
      <c r="BN226">
        <f t="shared" si="189"/>
        <v>-174.305698113733</v>
      </c>
      <c r="BQ226" s="56">
        <f t="shared" si="207"/>
        <v>37.235249674622807</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1.0033444620288512</v>
      </c>
      <c r="D227">
        <f t="shared" si="160"/>
        <v>8.1672117215092974E-2</v>
      </c>
      <c r="F227">
        <f t="shared" si="161"/>
        <v>2.1227050053828338E-3</v>
      </c>
      <c r="G227">
        <f t="shared" si="162"/>
        <v>1.8039161133021089E-2</v>
      </c>
      <c r="H227">
        <f t="shared" si="163"/>
        <v>-3.1235534888669791</v>
      </c>
      <c r="J227">
        <f t="shared" si="164"/>
        <v>15</v>
      </c>
      <c r="M227">
        <f t="shared" si="165"/>
        <v>2.7375660185941675E-2</v>
      </c>
      <c r="N227">
        <f t="shared" si="166"/>
        <v>-1.5707963250000001</v>
      </c>
      <c r="O227">
        <f t="shared" si="167"/>
        <v>24.03137944989237</v>
      </c>
      <c r="P227">
        <f t="shared" si="168"/>
        <v>1.5291720486760785</v>
      </c>
      <c r="Q227">
        <f t="shared" si="169"/>
        <v>16.828038695964462</v>
      </c>
      <c r="R227">
        <f t="shared" si="170"/>
        <v>1.5113366652678359</v>
      </c>
      <c r="S227">
        <f t="shared" si="171"/>
        <v>0.91951438271634256</v>
      </c>
      <c r="T227">
        <f t="shared" si="172"/>
        <v>-0.40395312276118001</v>
      </c>
      <c r="U227">
        <f t="shared" si="173"/>
        <v>0.94758796573730708</v>
      </c>
      <c r="V227">
        <f t="shared" si="174"/>
        <v>-0.32519649438497689</v>
      </c>
      <c r="X227">
        <f t="shared" si="192"/>
        <v>-10.224283429968473</v>
      </c>
      <c r="Y227">
        <f t="shared" si="175"/>
        <v>-131.85584323726474</v>
      </c>
      <c r="Z227">
        <f t="shared" si="193"/>
        <v>48.144156762735264</v>
      </c>
      <c r="AC227">
        <v>1</v>
      </c>
      <c r="AD227">
        <f t="shared" si="176"/>
        <v>24.010564305420001</v>
      </c>
      <c r="AE227">
        <f t="shared" si="177"/>
        <v>-6.8423834137478086E-4</v>
      </c>
      <c r="AF227">
        <f t="shared" si="178"/>
        <v>2.0293777457131498E-3</v>
      </c>
      <c r="AG227">
        <f t="shared" si="194"/>
        <v>10474.583767940696</v>
      </c>
      <c r="AH227">
        <f t="shared" si="195"/>
        <v>-4024.4414038830973</v>
      </c>
      <c r="AJ227">
        <f t="shared" si="179"/>
        <v>18000</v>
      </c>
      <c r="AK227">
        <f t="shared" si="180"/>
        <v>7694.294470600501</v>
      </c>
      <c r="AL227">
        <v>1</v>
      </c>
      <c r="AM227">
        <f t="shared" si="181"/>
        <v>16.798300103072251</v>
      </c>
      <c r="AN227">
        <f t="shared" si="196"/>
        <v>519.98575724334387</v>
      </c>
      <c r="AO227">
        <f t="shared" si="197"/>
        <v>-1040.5823288964655</v>
      </c>
      <c r="AQ227">
        <f t="shared" si="182"/>
        <v>0.26845637583892618</v>
      </c>
      <c r="AR227">
        <f t="shared" si="183"/>
        <v>-51.812080536912752</v>
      </c>
      <c r="AT227">
        <f t="shared" si="209"/>
        <v>-205702.71333731466</v>
      </c>
      <c r="AU227">
        <f t="shared" si="210"/>
        <v>-543790.36472924496</v>
      </c>
      <c r="AV227">
        <f t="shared" si="198"/>
        <v>-1.9324357985144529</v>
      </c>
      <c r="AW227">
        <f t="shared" si="199"/>
        <v>-42404.659316869329</v>
      </c>
      <c r="AX227">
        <f t="shared" si="200"/>
        <v>-36165.569433124692</v>
      </c>
      <c r="AY227">
        <f t="shared" si="208"/>
        <v>-2.435436025292701</v>
      </c>
      <c r="BA227">
        <f t="shared" si="184"/>
        <v>10.431919829897076</v>
      </c>
      <c r="BB227">
        <f t="shared" si="201"/>
        <v>20.367284816286233</v>
      </c>
      <c r="BC227">
        <f t="shared" si="202"/>
        <v>0.50300022677824807</v>
      </c>
      <c r="BD227">
        <f t="shared" si="185"/>
        <v>-151.18020987855169</v>
      </c>
      <c r="BF227">
        <f t="shared" si="186"/>
        <v>-9.5440959644855479</v>
      </c>
      <c r="BG227">
        <f t="shared" si="187"/>
        <v>-145.46717445282246</v>
      </c>
      <c r="BH227">
        <f t="shared" si="203"/>
        <v>34.532825547177538</v>
      </c>
      <c r="BI227">
        <f t="shared" si="204"/>
        <v>34.532825547177538</v>
      </c>
      <c r="BJ227">
        <f t="shared" si="188"/>
        <v>0</v>
      </c>
      <c r="BK227">
        <f t="shared" si="205"/>
        <v>0</v>
      </c>
      <c r="BM227">
        <f t="shared" si="206"/>
        <v>-29.911380780771779</v>
      </c>
      <c r="BN227">
        <f t="shared" si="189"/>
        <v>-174.28696457427077</v>
      </c>
      <c r="BQ227" s="56">
        <f t="shared" si="207"/>
        <v>37.269245616571368</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1.0033791509413912</v>
      </c>
      <c r="D228">
        <f t="shared" si="160"/>
        <v>8.2093394965793182E-2</v>
      </c>
      <c r="F228">
        <f t="shared" si="161"/>
        <v>2.1008344373059209E-3</v>
      </c>
      <c r="G228">
        <f t="shared" si="162"/>
        <v>1.7945794879934477E-2</v>
      </c>
      <c r="H228">
        <f t="shared" si="163"/>
        <v>-3.1236468551200658</v>
      </c>
      <c r="J228">
        <f t="shared" si="164"/>
        <v>15</v>
      </c>
      <c r="M228">
        <f t="shared" si="165"/>
        <v>2.7234548535498681E-2</v>
      </c>
      <c r="N228">
        <f t="shared" si="166"/>
        <v>-1.5707963250000001</v>
      </c>
      <c r="O228">
        <f t="shared" si="167"/>
        <v>24.155679316491536</v>
      </c>
      <c r="P228">
        <f t="shared" si="168"/>
        <v>1.5293863609800089</v>
      </c>
      <c r="Q228">
        <f t="shared" si="169"/>
        <v>16.914923497428557</v>
      </c>
      <c r="R228">
        <f t="shared" si="170"/>
        <v>1.5116424420411942</v>
      </c>
      <c r="S228">
        <f t="shared" si="171"/>
        <v>0.91877730701757743</v>
      </c>
      <c r="T228">
        <f t="shared" si="172"/>
        <v>-0.4058242702853031</v>
      </c>
      <c r="U228">
        <f t="shared" si="173"/>
        <v>0.9470858905991858</v>
      </c>
      <c r="V228">
        <f t="shared" si="174"/>
        <v>-0.32676431469050959</v>
      </c>
      <c r="X228">
        <f t="shared" si="192"/>
        <v>-10.280854801574185</v>
      </c>
      <c r="Y228">
        <f t="shared" si="175"/>
        <v>-132.0042947259883</v>
      </c>
      <c r="Z228">
        <f t="shared" si="193"/>
        <v>47.995705274011698</v>
      </c>
      <c r="AC228">
        <v>1</v>
      </c>
      <c r="AD228">
        <f t="shared" si="176"/>
        <v>24.134971374360003</v>
      </c>
      <c r="AE228">
        <f t="shared" si="177"/>
        <v>-6.9134726344281068E-4</v>
      </c>
      <c r="AF228">
        <f t="shared" si="178"/>
        <v>2.0398926563127001E-3</v>
      </c>
      <c r="AG228">
        <f t="shared" si="194"/>
        <v>10463.48688818663</v>
      </c>
      <c r="AH228">
        <f t="shared" si="195"/>
        <v>-4036.4393688740065</v>
      </c>
      <c r="AJ228">
        <f t="shared" si="179"/>
        <v>18000</v>
      </c>
      <c r="AK228">
        <f t="shared" si="180"/>
        <v>7734.1612813290012</v>
      </c>
      <c r="AL228">
        <v>1</v>
      </c>
      <c r="AM228">
        <f t="shared" si="181"/>
        <v>16.885337927440499</v>
      </c>
      <c r="AN228">
        <f t="shared" si="196"/>
        <v>519.35101404864326</v>
      </c>
      <c r="AO228">
        <f t="shared" si="197"/>
        <v>-1035.2560938412378</v>
      </c>
      <c r="AQ228">
        <f t="shared" si="182"/>
        <v>0.26569599064750116</v>
      </c>
      <c r="AR228">
        <f t="shared" si="183"/>
        <v>-51.545022185615217</v>
      </c>
      <c r="AT228">
        <f t="shared" si="209"/>
        <v>-205278.25030511746</v>
      </c>
      <c r="AU228">
        <f t="shared" si="210"/>
        <v>-540413.12954727525</v>
      </c>
      <c r="AV228">
        <f t="shared" si="198"/>
        <v>-1.9338160137777531</v>
      </c>
      <c r="AW228">
        <f t="shared" si="199"/>
        <v>-41866.572432876797</v>
      </c>
      <c r="AX228">
        <f t="shared" si="200"/>
        <v>-35977.377078354999</v>
      </c>
      <c r="AY228">
        <f t="shared" si="208"/>
        <v>-2.431704509946818</v>
      </c>
      <c r="BA228">
        <f t="shared" si="184"/>
        <v>10.472361927123638</v>
      </c>
      <c r="BB228">
        <f t="shared" si="201"/>
        <v>20.400892862291112</v>
      </c>
      <c r="BC228">
        <f t="shared" si="202"/>
        <v>0.49788849616906483</v>
      </c>
      <c r="BD228">
        <f t="shared" si="185"/>
        <v>-151.47309046880039</v>
      </c>
      <c r="BF228">
        <f t="shared" si="186"/>
        <v>-9.6001439466823779</v>
      </c>
      <c r="BG228">
        <f t="shared" si="187"/>
        <v>-145.74126709818262</v>
      </c>
      <c r="BH228">
        <f t="shared" si="203"/>
        <v>34.258732901817382</v>
      </c>
      <c r="BI228">
        <f t="shared" si="204"/>
        <v>34.258732901817382</v>
      </c>
      <c r="BJ228">
        <f t="shared" si="188"/>
        <v>0</v>
      </c>
      <c r="BK228">
        <f t="shared" si="205"/>
        <v>0</v>
      </c>
      <c r="BM228">
        <f t="shared" si="206"/>
        <v>-30.001036808973488</v>
      </c>
      <c r="BN228">
        <f t="shared" si="189"/>
        <v>-174.26817662938222</v>
      </c>
      <c r="BQ228" s="56">
        <f t="shared" si="207"/>
        <v>37.302853662576247</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1.0034140179162581</v>
      </c>
      <c r="D229">
        <f t="shared" si="160"/>
        <v>8.2514643513842231E-2</v>
      </c>
      <c r="F229">
        <f t="shared" si="161"/>
        <v>2.0793003590174873E-3</v>
      </c>
      <c r="G229">
        <f t="shared" si="162"/>
        <v>1.7853392059103485E-2</v>
      </c>
      <c r="H229">
        <f t="shared" si="163"/>
        <v>-3.1237392579408967</v>
      </c>
      <c r="J229">
        <f t="shared" si="164"/>
        <v>15</v>
      </c>
      <c r="M229">
        <f t="shared" si="165"/>
        <v>2.7094884184034582E-2</v>
      </c>
      <c r="N229">
        <f t="shared" si="166"/>
        <v>-1.5707963250000001</v>
      </c>
      <c r="O229">
        <f t="shared" si="167"/>
        <v>24.279980281195638</v>
      </c>
      <c r="P229">
        <f t="shared" si="168"/>
        <v>1.5295984789568806</v>
      </c>
      <c r="Q229">
        <f t="shared" si="169"/>
        <v>17.001809864264033</v>
      </c>
      <c r="R229">
        <f t="shared" si="170"/>
        <v>1.5119450935479368</v>
      </c>
      <c r="S229">
        <f t="shared" si="171"/>
        <v>0.91803820553757709</v>
      </c>
      <c r="T229">
        <f t="shared" si="172"/>
        <v>-0.40769241388850785</v>
      </c>
      <c r="U229">
        <f t="shared" si="173"/>
        <v>0.94658202416636361</v>
      </c>
      <c r="V229">
        <f t="shared" si="174"/>
        <v>-0.32833047062611742</v>
      </c>
      <c r="X229">
        <f t="shared" si="192"/>
        <v>-10.337231130278987</v>
      </c>
      <c r="Y229">
        <f t="shared" si="175"/>
        <v>-132.15273000420191</v>
      </c>
      <c r="Z229">
        <f t="shared" si="193"/>
        <v>47.847269995798086</v>
      </c>
      <c r="AC229">
        <v>1</v>
      </c>
      <c r="AD229">
        <f t="shared" si="176"/>
        <v>24.259378443300005</v>
      </c>
      <c r="AE229">
        <f t="shared" si="177"/>
        <v>-6.9849292412617911E-4</v>
      </c>
      <c r="AF229">
        <f t="shared" si="178"/>
        <v>2.05040756691225E-3</v>
      </c>
      <c r="AG229">
        <f t="shared" si="194"/>
        <v>10452.356329883927</v>
      </c>
      <c r="AH229">
        <f t="shared" si="195"/>
        <v>-4048.4131403055103</v>
      </c>
      <c r="AJ229">
        <f t="shared" si="179"/>
        <v>18000</v>
      </c>
      <c r="AK229">
        <f t="shared" si="180"/>
        <v>7774.0280920575015</v>
      </c>
      <c r="AL229">
        <v>1</v>
      </c>
      <c r="AM229">
        <f t="shared" si="181"/>
        <v>16.972375751808752</v>
      </c>
      <c r="AN229">
        <f t="shared" si="196"/>
        <v>518.72596602891474</v>
      </c>
      <c r="AO229">
        <f t="shared" si="197"/>
        <v>-1029.9839156052208</v>
      </c>
      <c r="AQ229">
        <f t="shared" si="182"/>
        <v>0.26297796244674698</v>
      </c>
      <c r="AR229">
        <f t="shared" si="183"/>
        <v>-51.280702677115656</v>
      </c>
      <c r="AT229">
        <f t="shared" si="209"/>
        <v>-204856.73119173475</v>
      </c>
      <c r="AU229">
        <f t="shared" si="210"/>
        <v>-537068.82066682563</v>
      </c>
      <c r="AV229">
        <f t="shared" si="198"/>
        <v>-1.9351964850847956</v>
      </c>
      <c r="AW229">
        <f t="shared" si="199"/>
        <v>-41336.909719147217</v>
      </c>
      <c r="AX229">
        <f t="shared" si="200"/>
        <v>-35791.755804112967</v>
      </c>
      <c r="AY229">
        <f t="shared" si="208"/>
        <v>-2.4279658522348186</v>
      </c>
      <c r="BA229">
        <f t="shared" si="184"/>
        <v>10.512493258396262</v>
      </c>
      <c r="BB229">
        <f t="shared" si="201"/>
        <v>20.43411460590821</v>
      </c>
      <c r="BC229">
        <f t="shared" si="202"/>
        <v>0.49276936715002306</v>
      </c>
      <c r="BD229">
        <f t="shared" si="185"/>
        <v>-151.76639495670958</v>
      </c>
      <c r="BF229">
        <f t="shared" si="186"/>
        <v>-9.6561123634283685</v>
      </c>
      <c r="BG229">
        <f t="shared" si="187"/>
        <v>-146.01573011378977</v>
      </c>
      <c r="BH229">
        <f t="shared" si="203"/>
        <v>33.984269886210228</v>
      </c>
      <c r="BI229">
        <f t="shared" si="204"/>
        <v>33.984269886210228</v>
      </c>
      <c r="BJ229">
        <f t="shared" si="188"/>
        <v>0</v>
      </c>
      <c r="BK229">
        <f t="shared" si="205"/>
        <v>0</v>
      </c>
      <c r="BM229">
        <f t="shared" si="206"/>
        <v>-30.090226969336577</v>
      </c>
      <c r="BN229">
        <f t="shared" si="189"/>
        <v>-174.2493351570802</v>
      </c>
      <c r="BQ229" s="56">
        <f t="shared" si="207"/>
        <v>37.336075406193345</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1.0034490629348907</v>
      </c>
      <c r="D230">
        <f t="shared" si="160"/>
        <v>8.2935862712790687E-2</v>
      </c>
      <c r="F230">
        <f t="shared" si="161"/>
        <v>2.0580958985830762E-3</v>
      </c>
      <c r="G230">
        <f t="shared" si="162"/>
        <v>1.7761937805678259E-2</v>
      </c>
      <c r="H230">
        <f t="shared" si="163"/>
        <v>-3.1238307121943221</v>
      </c>
      <c r="J230">
        <f t="shared" si="164"/>
        <v>15</v>
      </c>
      <c r="M230">
        <f t="shared" si="165"/>
        <v>2.6956644979013997E-2</v>
      </c>
      <c r="N230">
        <f t="shared" si="166"/>
        <v>-1.5707963250000001</v>
      </c>
      <c r="O230">
        <f t="shared" si="167"/>
        <v>24.404282327225388</v>
      </c>
      <c r="P230">
        <f t="shared" si="168"/>
        <v>1.5298084361175579</v>
      </c>
      <c r="Q230">
        <f t="shared" si="169"/>
        <v>17.0886977725938</v>
      </c>
      <c r="R230">
        <f t="shared" si="170"/>
        <v>1.5122446674036791</v>
      </c>
      <c r="S230">
        <f t="shared" si="171"/>
        <v>0.91729709861909547</v>
      </c>
      <c r="T230">
        <f t="shared" si="172"/>
        <v>-0.40955754779062498</v>
      </c>
      <c r="U230">
        <f t="shared" si="173"/>
        <v>0.94607637670579525</v>
      </c>
      <c r="V230">
        <f t="shared" si="174"/>
        <v>-0.32989495716987549</v>
      </c>
      <c r="X230">
        <f t="shared" si="192"/>
        <v>-10.393414704017395</v>
      </c>
      <c r="Y230">
        <f t="shared" si="175"/>
        <v>-132.30114466487024</v>
      </c>
      <c r="Z230">
        <f t="shared" si="193"/>
        <v>47.698855335129764</v>
      </c>
      <c r="AC230">
        <v>1</v>
      </c>
      <c r="AD230">
        <f t="shared" si="176"/>
        <v>24.383785512240003</v>
      </c>
      <c r="AE230">
        <f t="shared" si="177"/>
        <v>-7.0567532342488606E-4</v>
      </c>
      <c r="AF230">
        <f t="shared" si="178"/>
        <v>2.0609224775118003E-3</v>
      </c>
      <c r="AG230">
        <f t="shared" si="194"/>
        <v>10441.192382824167</v>
      </c>
      <c r="AH230">
        <f t="shared" si="195"/>
        <v>-4060.3622421518212</v>
      </c>
      <c r="AJ230">
        <f t="shared" si="179"/>
        <v>18000</v>
      </c>
      <c r="AK230">
        <f t="shared" si="180"/>
        <v>7813.8949027859999</v>
      </c>
      <c r="AL230">
        <v>1</v>
      </c>
      <c r="AM230">
        <f t="shared" si="181"/>
        <v>17.059413576177</v>
      </c>
      <c r="AN230">
        <f t="shared" si="196"/>
        <v>518.11041696177404</v>
      </c>
      <c r="AO230">
        <f t="shared" si="197"/>
        <v>-1024.7649782904145</v>
      </c>
      <c r="AQ230">
        <f t="shared" si="182"/>
        <v>0.26030142905484549</v>
      </c>
      <c r="AR230">
        <f t="shared" si="183"/>
        <v>-51.019080094749718</v>
      </c>
      <c r="AT230">
        <f t="shared" si="209"/>
        <v>-204438.08914775561</v>
      </c>
      <c r="AU230">
        <f t="shared" si="210"/>
        <v>-533756.94855810923</v>
      </c>
      <c r="AV230">
        <f t="shared" si="198"/>
        <v>-1.9365771780951955</v>
      </c>
      <c r="AW230">
        <f t="shared" si="199"/>
        <v>-40815.501177388353</v>
      </c>
      <c r="AX230">
        <f t="shared" si="200"/>
        <v>-35608.654530548389</v>
      </c>
      <c r="AY230">
        <f t="shared" si="208"/>
        <v>-2.4242202674852256</v>
      </c>
      <c r="BA230">
        <f t="shared" si="184"/>
        <v>10.552310975401328</v>
      </c>
      <c r="BB230">
        <f t="shared" si="201"/>
        <v>20.4669516267153</v>
      </c>
      <c r="BC230">
        <f t="shared" si="202"/>
        <v>0.48764308939003009</v>
      </c>
      <c r="BD230">
        <f t="shared" si="185"/>
        <v>-152.06010903730456</v>
      </c>
      <c r="BF230">
        <f t="shared" si="186"/>
        <v>-9.7120044137420916</v>
      </c>
      <c r="BG230">
        <f t="shared" si="187"/>
        <v>-146.29055005475334</v>
      </c>
      <c r="BH230">
        <f t="shared" si="203"/>
        <v>33.709449945246661</v>
      </c>
      <c r="BI230">
        <f t="shared" si="204"/>
        <v>33.709449945246661</v>
      </c>
      <c r="BJ230">
        <f t="shared" si="188"/>
        <v>0</v>
      </c>
      <c r="BK230">
        <f t="shared" si="205"/>
        <v>0</v>
      </c>
      <c r="BM230">
        <f t="shared" si="206"/>
        <v>-30.178956040457393</v>
      </c>
      <c r="BN230">
        <f t="shared" si="189"/>
        <v>-174.23044101744878</v>
      </c>
      <c r="BQ230" s="56">
        <f t="shared" si="207"/>
        <v>37.368912427000438</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1.003484285978635</v>
      </c>
      <c r="D231">
        <f t="shared" si="160"/>
        <v>8.3357052416251173E-2</v>
      </c>
      <c r="F231">
        <f t="shared" si="161"/>
        <v>2.0372143587143146E-3</v>
      </c>
      <c r="G231">
        <f t="shared" si="162"/>
        <v>1.7671417559627728E-2</v>
      </c>
      <c r="H231">
        <f t="shared" si="163"/>
        <v>-3.1239212324403725</v>
      </c>
      <c r="J231">
        <f t="shared" si="164"/>
        <v>15</v>
      </c>
      <c r="M231">
        <f t="shared" si="165"/>
        <v>2.6819809217699206E-2</v>
      </c>
      <c r="N231">
        <f t="shared" si="166"/>
        <v>-1.5707963250000001</v>
      </c>
      <c r="O231">
        <f t="shared" si="167"/>
        <v>24.528585438141487</v>
      </c>
      <c r="P231">
        <f t="shared" si="168"/>
        <v>1.5300162652943869</v>
      </c>
      <c r="Q231">
        <f t="shared" si="169"/>
        <v>17.175587199023511</v>
      </c>
      <c r="R231">
        <f t="shared" si="170"/>
        <v>1.5125412102627431</v>
      </c>
      <c r="S231">
        <f t="shared" si="171"/>
        <v>0.91655400656481989</v>
      </c>
      <c r="T231">
        <f t="shared" si="172"/>
        <v>-0.41141966631385368</v>
      </c>
      <c r="U231">
        <f t="shared" si="173"/>
        <v>0.94556895848993483</v>
      </c>
      <c r="V231">
        <f t="shared" si="174"/>
        <v>-0.33145776934324694</v>
      </c>
      <c r="X231">
        <f t="shared" si="192"/>
        <v>-10.449407771362528</v>
      </c>
      <c r="Y231">
        <f t="shared" si="175"/>
        <v>-132.4495343857952</v>
      </c>
      <c r="Z231">
        <f t="shared" si="193"/>
        <v>47.550465614204796</v>
      </c>
      <c r="AC231">
        <v>1</v>
      </c>
      <c r="AD231">
        <f t="shared" si="176"/>
        <v>24.508192581180001</v>
      </c>
      <c r="AE231">
        <f t="shared" si="177"/>
        <v>-7.1289446133893184E-4</v>
      </c>
      <c r="AF231">
        <f t="shared" si="178"/>
        <v>2.0714373881113501E-3</v>
      </c>
      <c r="AG231">
        <f t="shared" si="194"/>
        <v>10429.995336658647</v>
      </c>
      <c r="AH231">
        <f t="shared" si="195"/>
        <v>-4072.2862084602807</v>
      </c>
      <c r="AJ231">
        <f t="shared" si="179"/>
        <v>18000</v>
      </c>
      <c r="AK231">
        <f t="shared" si="180"/>
        <v>7853.7617135145001</v>
      </c>
      <c r="AL231">
        <v>1</v>
      </c>
      <c r="AM231">
        <f t="shared" si="181"/>
        <v>17.146451400545253</v>
      </c>
      <c r="AN231">
        <f t="shared" si="196"/>
        <v>517.50417555844069</v>
      </c>
      <c r="AO231">
        <f t="shared" si="197"/>
        <v>-1019.5984822775413</v>
      </c>
      <c r="AQ231">
        <f t="shared" si="182"/>
        <v>0.25766555011594949</v>
      </c>
      <c r="AR231">
        <f t="shared" si="183"/>
        <v>-50.760113372842049</v>
      </c>
      <c r="AT231">
        <f t="shared" si="209"/>
        <v>-204022.25914197799</v>
      </c>
      <c r="AU231">
        <f t="shared" si="210"/>
        <v>-530477.03363313933</v>
      </c>
      <c r="AV231">
        <f t="shared" si="198"/>
        <v>-1.9379580591053545</v>
      </c>
      <c r="AW231">
        <f t="shared" si="199"/>
        <v>-40302.181073289554</v>
      </c>
      <c r="AX231">
        <f t="shared" si="200"/>
        <v>-35428.023486918442</v>
      </c>
      <c r="AY231">
        <f t="shared" si="208"/>
        <v>-2.4204679715568478</v>
      </c>
      <c r="BA231">
        <f t="shared" si="184"/>
        <v>10.591812266725146</v>
      </c>
      <c r="BB231">
        <f t="shared" si="201"/>
        <v>20.499405491293384</v>
      </c>
      <c r="BC231">
        <f t="shared" si="202"/>
        <v>0.48250991245149333</v>
      </c>
      <c r="BD231">
        <f t="shared" si="185"/>
        <v>-152.35421841171268</v>
      </c>
      <c r="BF231">
        <f t="shared" si="186"/>
        <v>-9.7678232361220001</v>
      </c>
      <c r="BG231">
        <f t="shared" si="187"/>
        <v>-146.56571346481633</v>
      </c>
      <c r="BH231">
        <f t="shared" si="203"/>
        <v>33.434286535183674</v>
      </c>
      <c r="BI231">
        <f t="shared" si="204"/>
        <v>33.434286535183674</v>
      </c>
      <c r="BJ231">
        <f t="shared" si="188"/>
        <v>0</v>
      </c>
      <c r="BK231">
        <f t="shared" si="205"/>
        <v>0</v>
      </c>
      <c r="BM231">
        <f t="shared" si="206"/>
        <v>-30.267228727415379</v>
      </c>
      <c r="BN231">
        <f t="shared" si="189"/>
        <v>-174.21149505310365</v>
      </c>
      <c r="BQ231" s="56">
        <f t="shared" si="207"/>
        <v>37.401366291578519</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1.0035196870287455</v>
      </c>
      <c r="D232">
        <f t="shared" si="160"/>
        <v>8.3778212477898656E-2</v>
      </c>
      <c r="F232">
        <f t="shared" si="161"/>
        <v>2.0166492114663185E-3</v>
      </c>
      <c r="G232">
        <f t="shared" si="162"/>
        <v>1.7581817057951723E-2</v>
      </c>
      <c r="H232">
        <f t="shared" si="163"/>
        <v>-3.1240108329420484</v>
      </c>
      <c r="J232">
        <f t="shared" si="164"/>
        <v>15</v>
      </c>
      <c r="M232">
        <f t="shared" si="165"/>
        <v>2.6684355635791634E-2</v>
      </c>
      <c r="N232">
        <f t="shared" si="166"/>
        <v>-1.5707963250000001</v>
      </c>
      <c r="O232">
        <f t="shared" si="167"/>
        <v>24.652889597836033</v>
      </c>
      <c r="P232">
        <f t="shared" si="168"/>
        <v>1.5302219986582715</v>
      </c>
      <c r="Q232">
        <f t="shared" si="169"/>
        <v>17.262478120629432</v>
      </c>
      <c r="R232">
        <f t="shared" si="170"/>
        <v>1.5128347678422673</v>
      </c>
      <c r="S232">
        <f t="shared" si="171"/>
        <v>0.91580894963632331</v>
      </c>
      <c r="T232">
        <f t="shared" si="172"/>
        <v>-0.41327876388238244</v>
      </c>
      <c r="U232">
        <f t="shared" si="173"/>
        <v>0.94505977979626166</v>
      </c>
      <c r="V232">
        <f t="shared" si="174"/>
        <v>-0.33301890221106112</v>
      </c>
      <c r="X232">
        <f t="shared" si="192"/>
        <v>-10.505212542363909</v>
      </c>
      <c r="Y232">
        <f t="shared" si="175"/>
        <v>-132.59789492767936</v>
      </c>
      <c r="Z232">
        <f t="shared" si="193"/>
        <v>47.402105072320637</v>
      </c>
      <c r="AC232">
        <v>1</v>
      </c>
      <c r="AD232">
        <f t="shared" si="176"/>
        <v>24.63259965012</v>
      </c>
      <c r="AE232">
        <f t="shared" si="177"/>
        <v>-7.2015033786831625E-4</v>
      </c>
      <c r="AF232">
        <f t="shared" si="178"/>
        <v>2.0819522987109E-3</v>
      </c>
      <c r="AG232">
        <f t="shared" si="194"/>
        <v>10418.765480883334</v>
      </c>
      <c r="AH232">
        <f t="shared" si="195"/>
        <v>-4084.1845831404526</v>
      </c>
      <c r="AJ232">
        <f t="shared" si="179"/>
        <v>18000</v>
      </c>
      <c r="AK232">
        <f t="shared" si="180"/>
        <v>7893.6285242430004</v>
      </c>
      <c r="AL232">
        <v>1</v>
      </c>
      <c r="AM232">
        <f t="shared" si="181"/>
        <v>17.233489224913502</v>
      </c>
      <c r="AN232">
        <f t="shared" si="196"/>
        <v>516.90705531579704</v>
      </c>
      <c r="AO232">
        <f t="shared" si="197"/>
        <v>-1014.4836438235538</v>
      </c>
      <c r="AQ232">
        <f t="shared" si="182"/>
        <v>0.25506950644050502</v>
      </c>
      <c r="AR232">
        <f t="shared" si="183"/>
        <v>-50.503762275219998</v>
      </c>
      <c r="AT232">
        <f t="shared" si="209"/>
        <v>-203609.1779061156</v>
      </c>
      <c r="AU232">
        <f t="shared" si="210"/>
        <v>-527228.60599363362</v>
      </c>
      <c r="AV232">
        <f t="shared" si="198"/>
        <v>-1.9393390950335101</v>
      </c>
      <c r="AW232">
        <f t="shared" si="199"/>
        <v>-39796.787808782145</v>
      </c>
      <c r="AX232">
        <f t="shared" si="200"/>
        <v>-35249.814170473473</v>
      </c>
      <c r="AY232">
        <f t="shared" si="208"/>
        <v>-2.4167091808213157</v>
      </c>
      <c r="BA232">
        <f t="shared" si="184"/>
        <v>10.630994359082278</v>
      </c>
      <c r="BB232">
        <f t="shared" si="201"/>
        <v>20.531477754183264</v>
      </c>
      <c r="BC232">
        <f t="shared" si="202"/>
        <v>0.4773700857878056</v>
      </c>
      <c r="BD232">
        <f t="shared" si="185"/>
        <v>-152.6487087873073</v>
      </c>
      <c r="BF232">
        <f t="shared" si="186"/>
        <v>-9.8235719090931006</v>
      </c>
      <c r="BG232">
        <f t="shared" si="187"/>
        <v>-146.84120687694565</v>
      </c>
      <c r="BH232">
        <f t="shared" si="203"/>
        <v>33.158793123054352</v>
      </c>
      <c r="BI232">
        <f t="shared" si="204"/>
        <v>33.158793123054352</v>
      </c>
      <c r="BJ232">
        <f t="shared" si="188"/>
        <v>0</v>
      </c>
      <c r="BK232">
        <f t="shared" si="205"/>
        <v>0</v>
      </c>
      <c r="BM232">
        <f t="shared" si="206"/>
        <v>-30.355049663276365</v>
      </c>
      <c r="BN232">
        <f t="shared" si="189"/>
        <v>-174.19249808963835</v>
      </c>
      <c r="BQ232" s="56">
        <f t="shared" si="207"/>
        <v>37.433438554468403</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1.0035552660663845</v>
      </c>
      <c r="D233">
        <f t="shared" si="160"/>
        <v>8.4199342751470757E-2</v>
      </c>
      <c r="F233">
        <f t="shared" si="161"/>
        <v>1.996394093122095E-3</v>
      </c>
      <c r="G233">
        <f t="shared" si="162"/>
        <v>1.7493122327131069E-2</v>
      </c>
      <c r="H233">
        <f t="shared" si="163"/>
        <v>-3.1240995276728691</v>
      </c>
      <c r="J233">
        <f t="shared" si="164"/>
        <v>15</v>
      </c>
      <c r="M233">
        <f t="shared" si="165"/>
        <v>2.6550263396415797E-2</v>
      </c>
      <c r="N233">
        <f t="shared" si="166"/>
        <v>-1.5707963250000001</v>
      </c>
      <c r="O233">
        <f t="shared" si="167"/>
        <v>24.777194790524256</v>
      </c>
      <c r="P233">
        <f t="shared" si="168"/>
        <v>1.5304256677352381</v>
      </c>
      <c r="Q233">
        <f t="shared" si="169"/>
        <v>17.349370514946671</v>
      </c>
      <c r="R233">
        <f t="shared" si="170"/>
        <v>1.5131253849455946</v>
      </c>
      <c r="S233">
        <f t="shared" si="171"/>
        <v>0.9150619480530322</v>
      </c>
      <c r="T233">
        <f t="shared" si="172"/>
        <v>-0.41513483502200532</v>
      </c>
      <c r="U233">
        <f t="shared" si="173"/>
        <v>0.94454885090680729</v>
      </c>
      <c r="V233">
        <f t="shared" si="174"/>
        <v>-0.33457835088148913</v>
      </c>
      <c r="X233">
        <f t="shared" si="192"/>
        <v>-10.560831189363373</v>
      </c>
      <c r="Y233">
        <f t="shared" si="175"/>
        <v>-132.74622213224583</v>
      </c>
      <c r="Z233">
        <f t="shared" si="193"/>
        <v>47.253777867754167</v>
      </c>
      <c r="AC233">
        <v>1</v>
      </c>
      <c r="AD233">
        <f t="shared" si="176"/>
        <v>24.757006719060001</v>
      </c>
      <c r="AE233">
        <f t="shared" si="177"/>
        <v>-7.2744295301303927E-4</v>
      </c>
      <c r="AF233">
        <f t="shared" si="178"/>
        <v>2.0924672093104498E-3</v>
      </c>
      <c r="AG233">
        <f t="shared" si="194"/>
        <v>10407.503104823947</v>
      </c>
      <c r="AH233">
        <f t="shared" si="195"/>
        <v>-4096.0569197593031</v>
      </c>
      <c r="AJ233">
        <f t="shared" si="179"/>
        <v>18000</v>
      </c>
      <c r="AK233">
        <f t="shared" si="180"/>
        <v>7933.4953349715006</v>
      </c>
      <c r="AL233">
        <v>1</v>
      </c>
      <c r="AM233">
        <f t="shared" si="181"/>
        <v>17.32052704928175</v>
      </c>
      <c r="AN233">
        <f t="shared" si="196"/>
        <v>516.31887437359046</v>
      </c>
      <c r="AO233">
        <f t="shared" si="197"/>
        <v>-1009.4196946709786</v>
      </c>
      <c r="AQ233">
        <f t="shared" si="182"/>
        <v>0.25251249936871878</v>
      </c>
      <c r="AR233">
        <f t="shared" si="183"/>
        <v>-50.249987374375031</v>
      </c>
      <c r="AT233">
        <f t="shared" si="209"/>
        <v>-203198.78388143965</v>
      </c>
      <c r="AU233">
        <f t="shared" si="210"/>
        <v>-524011.20518653723</v>
      </c>
      <c r="AV233">
        <f t="shared" si="198"/>
        <v>-1.9407202534052317</v>
      </c>
      <c r="AW233">
        <f t="shared" si="199"/>
        <v>-39299.163798737609</v>
      </c>
      <c r="AX233">
        <f t="shared" si="200"/>
        <v>-35073.979306862369</v>
      </c>
      <c r="AY233">
        <f t="shared" si="208"/>
        <v>-2.4129441121439763</v>
      </c>
      <c r="BA233">
        <f t="shared" si="184"/>
        <v>10.669854518531265</v>
      </c>
      <c r="BB233">
        <f t="shared" si="201"/>
        <v>20.563169958817753</v>
      </c>
      <c r="BC233">
        <f t="shared" si="202"/>
        <v>0.47222385873874462</v>
      </c>
      <c r="BD233">
        <f t="shared" si="185"/>
        <v>-152.94356587797148</v>
      </c>
      <c r="BF233">
        <f t="shared" si="186"/>
        <v>-9.879253451739805</v>
      </c>
      <c r="BG233">
        <f t="shared" si="187"/>
        <v>-147.11701681402826</v>
      </c>
      <c r="BH233">
        <f t="shared" si="203"/>
        <v>32.882983185971739</v>
      </c>
      <c r="BI233">
        <f t="shared" si="204"/>
        <v>32.882983185971739</v>
      </c>
      <c r="BJ233">
        <f t="shared" si="188"/>
        <v>0</v>
      </c>
      <c r="BK233">
        <f t="shared" si="205"/>
        <v>0</v>
      </c>
      <c r="BM233">
        <f t="shared" si="206"/>
        <v>-30.442423410557559</v>
      </c>
      <c r="BN233">
        <f t="shared" si="189"/>
        <v>-174.17345093605681</v>
      </c>
      <c r="BQ233" s="56">
        <f t="shared" si="207"/>
        <v>37.465130759102884</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1.0035910230726215</v>
      </c>
      <c r="D234">
        <f t="shared" si="160"/>
        <v>8.4620443090768091E-2</v>
      </c>
      <c r="F234">
        <f t="shared" si="161"/>
        <v>1.9764427992564398E-3</v>
      </c>
      <c r="G234">
        <f t="shared" si="162"/>
        <v>1.7405319675807211E-2</v>
      </c>
      <c r="H234">
        <f t="shared" si="163"/>
        <v>-3.1241873303241929</v>
      </c>
      <c r="J234">
        <f t="shared" si="164"/>
        <v>15</v>
      </c>
      <c r="M234">
        <f t="shared" si="165"/>
        <v>2.6417512079433721E-2</v>
      </c>
      <c r="N234">
        <f t="shared" si="166"/>
        <v>-1.5707963250000001</v>
      </c>
      <c r="O234">
        <f t="shared" si="167"/>
        <v>24.901501000736417</v>
      </c>
      <c r="P234">
        <f t="shared" si="168"/>
        <v>1.5306273034225049</v>
      </c>
      <c r="Q234">
        <f t="shared" si="169"/>
        <v>17.436264359957768</v>
      </c>
      <c r="R234">
        <f t="shared" si="170"/>
        <v>1.5134131054849658</v>
      </c>
      <c r="S234">
        <f t="shared" si="171"/>
        <v>0.91431302199120534</v>
      </c>
      <c r="T234">
        <f t="shared" si="172"/>
        <v>-0.41698787435973239</v>
      </c>
      <c r="U234">
        <f t="shared" si="173"/>
        <v>0.94403618210768747</v>
      </c>
      <c r="V234">
        <f t="shared" si="174"/>
        <v>-0.33613611050601705</v>
      </c>
      <c r="X234">
        <f t="shared" si="192"/>
        <v>-10.61626584778978</v>
      </c>
      <c r="Y234">
        <f t="shared" si="175"/>
        <v>-132.89451192041295</v>
      </c>
      <c r="Z234">
        <f t="shared" si="193"/>
        <v>47.105488079587047</v>
      </c>
      <c r="AC234">
        <v>1</v>
      </c>
      <c r="AD234">
        <f t="shared" si="176"/>
        <v>24.881413788</v>
      </c>
      <c r="AE234">
        <f t="shared" si="177"/>
        <v>-7.3477230677310103E-4</v>
      </c>
      <c r="AF234">
        <f t="shared" si="178"/>
        <v>2.1029821199099997E-3</v>
      </c>
      <c r="AG234">
        <f t="shared" si="194"/>
        <v>10396.208497621095</v>
      </c>
      <c r="AH234">
        <f t="shared" si="195"/>
        <v>-4107.9027813421826</v>
      </c>
      <c r="AJ234">
        <f t="shared" si="179"/>
        <v>18000</v>
      </c>
      <c r="AK234">
        <f t="shared" si="180"/>
        <v>7973.3621457000008</v>
      </c>
      <c r="AL234">
        <v>1</v>
      </c>
      <c r="AM234">
        <f t="shared" si="181"/>
        <v>17.407564873650003</v>
      </c>
      <c r="AN234">
        <f t="shared" si="196"/>
        <v>515.73945537657755</v>
      </c>
      <c r="AO234">
        <f t="shared" si="197"/>
        <v>-1004.4058816686943</v>
      </c>
      <c r="AQ234">
        <f t="shared" si="182"/>
        <v>0.24999375015624609</v>
      </c>
      <c r="AR234">
        <f t="shared" si="183"/>
        <v>-49.998750031249216</v>
      </c>
      <c r="AT234">
        <f t="shared" si="209"/>
        <v>-202791.01716727467</v>
      </c>
      <c r="AU234">
        <f t="shared" si="210"/>
        <v>-520824.37996689108</v>
      </c>
      <c r="AV234">
        <f t="shared" si="198"/>
        <v>-1.9421015023393469</v>
      </c>
      <c r="AW234">
        <f t="shared" si="199"/>
        <v>-38809.155351928654</v>
      </c>
      <c r="AX234">
        <f t="shared" si="200"/>
        <v>-34900.472811993248</v>
      </c>
      <c r="AY234">
        <f t="shared" si="208"/>
        <v>-2.4091729828632018</v>
      </c>
      <c r="BA234">
        <f t="shared" si="184"/>
        <v>10.708390051676627</v>
      </c>
      <c r="BB234">
        <f t="shared" si="201"/>
        <v>20.59448363842947</v>
      </c>
      <c r="BC234">
        <f t="shared" si="202"/>
        <v>0.46707148052385494</v>
      </c>
      <c r="BD234">
        <f t="shared" si="185"/>
        <v>-153.23877540447711</v>
      </c>
      <c r="BF234">
        <f t="shared" si="186"/>
        <v>-9.9348708242259356</v>
      </c>
      <c r="BG234">
        <f t="shared" si="187"/>
        <v>-147.39312978966976</v>
      </c>
      <c r="BH234">
        <f t="shared" si="203"/>
        <v>32.606870210330243</v>
      </c>
      <c r="BI234">
        <f t="shared" si="204"/>
        <v>32.606870210330243</v>
      </c>
      <c r="BJ234">
        <f t="shared" si="188"/>
        <v>0</v>
      </c>
      <c r="BK234">
        <f t="shared" si="205"/>
        <v>0</v>
      </c>
      <c r="BM234">
        <f t="shared" si="206"/>
        <v>-30.529354462655405</v>
      </c>
      <c r="BN234">
        <f t="shared" si="189"/>
        <v>-174.15435438519262</v>
      </c>
      <c r="BQ234" s="56">
        <f t="shared" si="207"/>
        <v>37.496444438714605</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1.003958377177623</v>
      </c>
      <c r="D235">
        <f t="shared" si="160"/>
        <v>8.8829767980359742E-2</v>
      </c>
      <c r="F235">
        <f t="shared" si="161"/>
        <v>1.7923800652731837E-3</v>
      </c>
      <c r="G235">
        <f t="shared" si="162"/>
        <v>1.6573533585457375E-2</v>
      </c>
      <c r="H235">
        <f t="shared" si="163"/>
        <v>-3.1250191164145429</v>
      </c>
      <c r="J235">
        <f t="shared" si="164"/>
        <v>15</v>
      </c>
      <c r="M235">
        <f t="shared" si="165"/>
        <v>2.5159535313746401E-2</v>
      </c>
      <c r="N235">
        <f t="shared" si="166"/>
        <v>-1.5707963250000001</v>
      </c>
      <c r="O235">
        <f t="shared" si="167"/>
        <v>26.144615873614754</v>
      </c>
      <c r="P235">
        <f t="shared" si="168"/>
        <v>1.5325382015328157</v>
      </c>
      <c r="Q235">
        <f t="shared" si="169"/>
        <v>18.30527805307646</v>
      </c>
      <c r="R235">
        <f t="shared" si="170"/>
        <v>1.5161400656249309</v>
      </c>
      <c r="S235">
        <f t="shared" si="171"/>
        <v>0.90672232099196048</v>
      </c>
      <c r="T235">
        <f t="shared" si="172"/>
        <v>-0.43535040814016113</v>
      </c>
      <c r="U235">
        <f t="shared" si="173"/>
        <v>0.93881606402241957</v>
      </c>
      <c r="V235">
        <f t="shared" si="174"/>
        <v>-0.35161977345982182</v>
      </c>
      <c r="X235">
        <f t="shared" si="192"/>
        <v>-11.16093795411145</v>
      </c>
      <c r="Y235">
        <f t="shared" si="175"/>
        <v>-134.3745077254861</v>
      </c>
      <c r="Z235">
        <f t="shared" si="193"/>
        <v>45.625492274513903</v>
      </c>
      <c r="AC235">
        <v>1</v>
      </c>
      <c r="AD235">
        <f t="shared" si="176"/>
        <v>26.125484477400004</v>
      </c>
      <c r="AE235">
        <f t="shared" si="177"/>
        <v>-8.1008646821734403E-4</v>
      </c>
      <c r="AF235">
        <f t="shared" si="178"/>
        <v>2.2081312259054999E-3</v>
      </c>
      <c r="AG235">
        <f t="shared" si="194"/>
        <v>10281.553162186496</v>
      </c>
      <c r="AH235">
        <f t="shared" si="195"/>
        <v>-4224.8155270386851</v>
      </c>
      <c r="AJ235">
        <f t="shared" si="179"/>
        <v>18000</v>
      </c>
      <c r="AK235">
        <f t="shared" si="180"/>
        <v>8372.0302529850014</v>
      </c>
      <c r="AL235">
        <v>1</v>
      </c>
      <c r="AM235">
        <f t="shared" si="181"/>
        <v>18.277943117332502</v>
      </c>
      <c r="AN235">
        <f t="shared" si="196"/>
        <v>510.39112194410706</v>
      </c>
      <c r="AO235">
        <f t="shared" si="197"/>
        <v>-956.86964150090546</v>
      </c>
      <c r="AQ235">
        <f t="shared" si="182"/>
        <v>0.22675222784063853</v>
      </c>
      <c r="AR235">
        <f t="shared" si="183"/>
        <v>-47.617967846534093</v>
      </c>
      <c r="AT235">
        <f t="shared" si="209"/>
        <v>-198845.76483887836</v>
      </c>
      <c r="AU235">
        <f t="shared" si="210"/>
        <v>-490544.65422239917</v>
      </c>
      <c r="AV235">
        <f t="shared" si="198"/>
        <v>-1.9559123567476382</v>
      </c>
      <c r="AW235">
        <f t="shared" si="199"/>
        <v>-34296.680126675092</v>
      </c>
      <c r="AX235">
        <f t="shared" si="200"/>
        <v>-33284.110944037835</v>
      </c>
      <c r="AY235">
        <f t="shared" si="208"/>
        <v>-2.3711764607378867</v>
      </c>
      <c r="BA235">
        <f t="shared" si="184"/>
        <v>11.075329705685638</v>
      </c>
      <c r="BB235">
        <f t="shared" si="201"/>
        <v>20.887133275290086</v>
      </c>
      <c r="BC235">
        <f t="shared" si="202"/>
        <v>0.41526410399024849</v>
      </c>
      <c r="BD235">
        <f t="shared" si="185"/>
        <v>-156.20711943088969</v>
      </c>
      <c r="BF235">
        <f t="shared" si="186"/>
        <v>-10.488125284263727</v>
      </c>
      <c r="BG235">
        <f t="shared" si="187"/>
        <v>-150.16795509752296</v>
      </c>
      <c r="BH235">
        <f t="shared" si="203"/>
        <v>29.832044902477037</v>
      </c>
      <c r="BI235">
        <f t="shared" si="204"/>
        <v>29.832044902477037</v>
      </c>
      <c r="BJ235">
        <f t="shared" si="188"/>
        <v>0</v>
      </c>
      <c r="BK235">
        <f t="shared" si="205"/>
        <v>0</v>
      </c>
      <c r="BM235">
        <f t="shared" si="206"/>
        <v>-31.375258559553814</v>
      </c>
      <c r="BN235">
        <f t="shared" si="189"/>
        <v>-173.96083566663327</v>
      </c>
      <c r="BQ235" s="56">
        <f t="shared" si="207"/>
        <v>37.789094075575221</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1.0043435066381727</v>
      </c>
      <c r="D236">
        <f t="shared" si="160"/>
        <v>9.3035939101875964E-2</v>
      </c>
      <c r="F236">
        <f t="shared" si="161"/>
        <v>1.6328935023831516E-3</v>
      </c>
      <c r="G236">
        <f t="shared" si="162"/>
        <v>1.5817741818352909E-2</v>
      </c>
      <c r="H236">
        <f t="shared" si="163"/>
        <v>-3.1257749081816475</v>
      </c>
      <c r="J236">
        <f t="shared" si="164"/>
        <v>15</v>
      </c>
      <c r="M236">
        <f t="shared" si="165"/>
        <v>2.4015920072212472E-2</v>
      </c>
      <c r="N236">
        <f t="shared" si="166"/>
        <v>-1.5707963250000001</v>
      </c>
      <c r="O236">
        <f t="shared" si="167"/>
        <v>27.387817547743904</v>
      </c>
      <c r="P236">
        <f t="shared" si="168"/>
        <v>1.5342756246080194</v>
      </c>
      <c r="Q236">
        <f t="shared" si="169"/>
        <v>19.174415530719667</v>
      </c>
      <c r="R236">
        <f t="shared" si="170"/>
        <v>1.5186198276611473</v>
      </c>
      <c r="S236">
        <f t="shared" si="171"/>
        <v>0.89896100850289196</v>
      </c>
      <c r="T236">
        <f t="shared" si="172"/>
        <v>-0.45340458717324333</v>
      </c>
      <c r="U236">
        <f t="shared" si="173"/>
        <v>0.93343328236740375</v>
      </c>
      <c r="V236">
        <f t="shared" si="174"/>
        <v>-0.36692951868701251</v>
      </c>
      <c r="X236">
        <f t="shared" si="192"/>
        <v>-11.689313532307269</v>
      </c>
      <c r="Y236">
        <f t="shared" si="175"/>
        <v>-135.84680069223964</v>
      </c>
      <c r="Z236">
        <f t="shared" si="193"/>
        <v>44.15319930776036</v>
      </c>
      <c r="AC236">
        <v>1</v>
      </c>
      <c r="AD236">
        <f t="shared" si="176"/>
        <v>27.369555166800001</v>
      </c>
      <c r="AE236">
        <f t="shared" si="177"/>
        <v>-8.8907449119545216E-4</v>
      </c>
      <c r="AF236">
        <f t="shared" si="178"/>
        <v>2.3132803319009998E-3</v>
      </c>
      <c r="AG236">
        <f t="shared" si="194"/>
        <v>10163.99084099173</v>
      </c>
      <c r="AH236">
        <f t="shared" si="195"/>
        <v>-4338.6635190998059</v>
      </c>
      <c r="AJ236">
        <f t="shared" si="179"/>
        <v>18000</v>
      </c>
      <c r="AK236">
        <f t="shared" si="180"/>
        <v>8770.698360270002</v>
      </c>
      <c r="AL236">
        <v>1</v>
      </c>
      <c r="AM236">
        <f t="shared" si="181"/>
        <v>19.148321361015004</v>
      </c>
      <c r="AN236">
        <f t="shared" si="196"/>
        <v>505.75274868794833</v>
      </c>
      <c r="AO236">
        <f t="shared" si="197"/>
        <v>-913.61780082349355</v>
      </c>
      <c r="AQ236">
        <f t="shared" si="182"/>
        <v>0.20660730150203507</v>
      </c>
      <c r="AR236">
        <f t="shared" si="183"/>
        <v>-45.45360633044772</v>
      </c>
      <c r="AT236">
        <f t="shared" si="209"/>
        <v>-195107.94887728881</v>
      </c>
      <c r="AU236">
        <f t="shared" si="210"/>
        <v>-462886.43799452088</v>
      </c>
      <c r="AV236">
        <f t="shared" si="198"/>
        <v>-1.9697011244277269</v>
      </c>
      <c r="AW236">
        <f t="shared" si="199"/>
        <v>-30401.646377352852</v>
      </c>
      <c r="AX236">
        <f t="shared" si="200"/>
        <v>-31857.471103083244</v>
      </c>
      <c r="AY236">
        <f t="shared" si="208"/>
        <v>-2.332815432903145</v>
      </c>
      <c r="BA236">
        <f t="shared" si="184"/>
        <v>11.407188380856656</v>
      </c>
      <c r="BB236">
        <f t="shared" si="201"/>
        <v>21.14357227285117</v>
      </c>
      <c r="BC236">
        <f t="shared" si="202"/>
        <v>0.36311430847541804</v>
      </c>
      <c r="BD236">
        <f t="shared" si="185"/>
        <v>-159.19508261977401</v>
      </c>
      <c r="BF236">
        <f t="shared" si="186"/>
        <v>-11.037799806589168</v>
      </c>
      <c r="BG236">
        <f t="shared" si="187"/>
        <v>-152.95822611145451</v>
      </c>
      <c r="BH236">
        <f t="shared" si="203"/>
        <v>27.041773888545492</v>
      </c>
      <c r="BI236">
        <f t="shared" si="204"/>
        <v>27.041773888545492</v>
      </c>
      <c r="BJ236">
        <f t="shared" si="188"/>
        <v>0</v>
      </c>
      <c r="BK236">
        <f t="shared" si="205"/>
        <v>0</v>
      </c>
      <c r="BM236">
        <f t="shared" si="206"/>
        <v>-32.181372079440337</v>
      </c>
      <c r="BN236">
        <f t="shared" si="189"/>
        <v>-173.76314349168052</v>
      </c>
      <c r="BQ236" s="56">
        <f t="shared" si="207"/>
        <v>38.045533073136312</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1.0047463910138497</v>
      </c>
      <c r="D237">
        <f t="shared" si="160"/>
        <v>9.7238811340614628E-2</v>
      </c>
      <c r="F237">
        <f t="shared" si="161"/>
        <v>1.4937930617759598E-3</v>
      </c>
      <c r="G237">
        <f t="shared" si="162"/>
        <v>1.5127970528389569E-2</v>
      </c>
      <c r="H237">
        <f t="shared" si="163"/>
        <v>-3.1264646794716104</v>
      </c>
      <c r="J237">
        <f t="shared" si="164"/>
        <v>15</v>
      </c>
      <c r="M237">
        <f t="shared" si="165"/>
        <v>2.2971749634290189E-2</v>
      </c>
      <c r="N237">
        <f t="shared" si="166"/>
        <v>-1.5707963250000001</v>
      </c>
      <c r="O237">
        <f t="shared" si="167"/>
        <v>28.631094716035527</v>
      </c>
      <c r="P237">
        <f t="shared" si="168"/>
        <v>1.5358621603505274</v>
      </c>
      <c r="Q237">
        <f t="shared" si="169"/>
        <v>20.04366069018122</v>
      </c>
      <c r="R237">
        <f t="shared" si="170"/>
        <v>1.5208845200524401</v>
      </c>
      <c r="S237">
        <f t="shared" si="171"/>
        <v>0.89104840360290727</v>
      </c>
      <c r="T237">
        <f t="shared" si="172"/>
        <v>-0.47114664234952586</v>
      </c>
      <c r="U237">
        <f t="shared" si="173"/>
        <v>0.92789811993101268</v>
      </c>
      <c r="V237">
        <f t="shared" si="174"/>
        <v>-0.38206120584457443</v>
      </c>
      <c r="X237">
        <f t="shared" si="192"/>
        <v>-12.203023733950968</v>
      </c>
      <c r="Y237">
        <f t="shared" si="175"/>
        <v>-137.30838241106247</v>
      </c>
      <c r="Z237">
        <f t="shared" si="193"/>
        <v>42.691617588937532</v>
      </c>
      <c r="AC237">
        <v>1</v>
      </c>
      <c r="AD237">
        <f t="shared" si="176"/>
        <v>28.613625856200002</v>
      </c>
      <c r="AE237">
        <f t="shared" si="177"/>
        <v>-9.7173637570742617E-4</v>
      </c>
      <c r="AF237">
        <f t="shared" si="178"/>
        <v>2.4184294378965E-3</v>
      </c>
      <c r="AG237">
        <f t="shared" si="194"/>
        <v>10043.805423686697</v>
      </c>
      <c r="AH237">
        <f t="shared" si="195"/>
        <v>-4449.1399716349251</v>
      </c>
      <c r="AJ237">
        <f t="shared" si="179"/>
        <v>18000</v>
      </c>
      <c r="AK237">
        <f t="shared" si="180"/>
        <v>9169.3664675550008</v>
      </c>
      <c r="AL237">
        <v>1</v>
      </c>
      <c r="AM237">
        <f t="shared" si="181"/>
        <v>20.018699604697499</v>
      </c>
      <c r="AN237">
        <f t="shared" si="196"/>
        <v>501.70411645825311</v>
      </c>
      <c r="AO237">
        <f t="shared" si="197"/>
        <v>-874.09753026293856</v>
      </c>
      <c r="AQ237">
        <f t="shared" si="182"/>
        <v>0.18903234343396155</v>
      </c>
      <c r="AR237">
        <f t="shared" si="183"/>
        <v>-43.477438989811155</v>
      </c>
      <c r="AT237">
        <f t="shared" si="209"/>
        <v>-191538.60759765338</v>
      </c>
      <c r="AU237">
        <f t="shared" si="210"/>
        <v>-437519.96888897667</v>
      </c>
      <c r="AV237">
        <f t="shared" si="198"/>
        <v>-1.9834439003930826</v>
      </c>
      <c r="AW237">
        <f t="shared" si="199"/>
        <v>-27019.760591261496</v>
      </c>
      <c r="AX237">
        <f t="shared" si="200"/>
        <v>-30589.411891596843</v>
      </c>
      <c r="AY237">
        <f t="shared" si="208"/>
        <v>-2.2943103639266766</v>
      </c>
      <c r="BA237">
        <f t="shared" si="184"/>
        <v>11.702108480004501</v>
      </c>
      <c r="BB237">
        <f t="shared" si="201"/>
        <v>21.365282395147013</v>
      </c>
      <c r="BC237">
        <f t="shared" si="202"/>
        <v>0.31086646353359404</v>
      </c>
      <c r="BD237">
        <f t="shared" si="185"/>
        <v>-162.18866362701513</v>
      </c>
      <c r="BF237">
        <f t="shared" si="186"/>
        <v>-11.585954566797378</v>
      </c>
      <c r="BG237">
        <f t="shared" si="187"/>
        <v>-155.75052126109739</v>
      </c>
      <c r="BH237">
        <f t="shared" si="203"/>
        <v>24.24947873890261</v>
      </c>
      <c r="BI237">
        <f t="shared" si="204"/>
        <v>24.24947873890261</v>
      </c>
      <c r="BJ237">
        <f t="shared" si="188"/>
        <v>0</v>
      </c>
      <c r="BK237">
        <f t="shared" si="205"/>
        <v>0</v>
      </c>
      <c r="BM237">
        <f t="shared" si="206"/>
        <v>-32.951236961944389</v>
      </c>
      <c r="BN237">
        <f t="shared" si="189"/>
        <v>-173.56185763408226</v>
      </c>
      <c r="BQ237" s="56">
        <f t="shared" si="207"/>
        <v>38.267243195432144</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1.0051670089554323</v>
      </c>
      <c r="D238">
        <f t="shared" si="160"/>
        <v>0.10143824027555305</v>
      </c>
      <c r="F238">
        <f t="shared" si="161"/>
        <v>1.3717453869179393E-3</v>
      </c>
      <c r="G238">
        <f t="shared" si="162"/>
        <v>1.4495920234963959E-2</v>
      </c>
      <c r="H238">
        <f t="shared" si="163"/>
        <v>-3.1270967297650363</v>
      </c>
      <c r="J238">
        <f t="shared" si="164"/>
        <v>15</v>
      </c>
      <c r="M238">
        <f t="shared" si="165"/>
        <v>2.2014593399528101E-2</v>
      </c>
      <c r="N238">
        <f t="shared" si="166"/>
        <v>-1.5707963250000001</v>
      </c>
      <c r="O238">
        <f t="shared" si="167"/>
        <v>29.874437953024902</v>
      </c>
      <c r="P238">
        <f t="shared" si="168"/>
        <v>1.5373166395480551</v>
      </c>
      <c r="Q238">
        <f t="shared" si="169"/>
        <v>20.913000104138099</v>
      </c>
      <c r="R238">
        <f t="shared" si="170"/>
        <v>1.5229609388746299</v>
      </c>
      <c r="S238">
        <f t="shared" si="171"/>
        <v>0.88300320555010225</v>
      </c>
      <c r="T238">
        <f t="shared" si="172"/>
        <v>-0.48857371929839771</v>
      </c>
      <c r="U238">
        <f t="shared" si="173"/>
        <v>0.92222080429569309</v>
      </c>
      <c r="V238">
        <f t="shared" si="174"/>
        <v>-0.39701111629502789</v>
      </c>
      <c r="X238">
        <f t="shared" si="192"/>
        <v>-12.703461191639828</v>
      </c>
      <c r="Y238">
        <f t="shared" si="175"/>
        <v>-138.75674584954237</v>
      </c>
      <c r="Z238">
        <f t="shared" si="193"/>
        <v>41.243254150457631</v>
      </c>
      <c r="AC238">
        <v>1</v>
      </c>
      <c r="AD238">
        <f t="shared" si="176"/>
        <v>29.8576965456</v>
      </c>
      <c r="AE238">
        <f t="shared" si="177"/>
        <v>-1.0580721217532652E-3</v>
      </c>
      <c r="AF238">
        <f t="shared" si="178"/>
        <v>2.5235785438919999E-3</v>
      </c>
      <c r="AG238">
        <f t="shared" si="194"/>
        <v>9921.2760012537419</v>
      </c>
      <c r="AH238">
        <f t="shared" si="195"/>
        <v>-4556.0006749044333</v>
      </c>
      <c r="AJ238">
        <f t="shared" si="179"/>
        <v>18000</v>
      </c>
      <c r="AK238">
        <f t="shared" si="180"/>
        <v>9568.0345748399996</v>
      </c>
      <c r="AL238">
        <v>1</v>
      </c>
      <c r="AM238">
        <f t="shared" si="181"/>
        <v>20.889077848380001</v>
      </c>
      <c r="AN238">
        <f t="shared" si="196"/>
        <v>498.14939756452475</v>
      </c>
      <c r="AO238">
        <f t="shared" si="197"/>
        <v>-837.84697100895653</v>
      </c>
      <c r="AQ238">
        <f t="shared" si="182"/>
        <v>0.1736080970816479</v>
      </c>
      <c r="AR238">
        <f t="shared" si="183"/>
        <v>-41.66594329959549</v>
      </c>
      <c r="AT238">
        <f t="shared" si="209"/>
        <v>-188107.6519462874</v>
      </c>
      <c r="AU238">
        <f t="shared" si="210"/>
        <v>-414170.28193534876</v>
      </c>
      <c r="AV238">
        <f t="shared" si="198"/>
        <v>-1.9971204877825022</v>
      </c>
      <c r="AW238">
        <f t="shared" si="199"/>
        <v>-24067.824894993828</v>
      </c>
      <c r="AX238">
        <f t="shared" si="200"/>
        <v>-29455.095895771774</v>
      </c>
      <c r="AY238">
        <f t="shared" si="208"/>
        <v>-2.2558788186371155</v>
      </c>
      <c r="BA238">
        <f t="shared" si="184"/>
        <v>11.958842189973273</v>
      </c>
      <c r="BB238">
        <f t="shared" si="201"/>
        <v>21.553782698656548</v>
      </c>
      <c r="BC238">
        <f t="shared" si="202"/>
        <v>0.25875833085461331</v>
      </c>
      <c r="BD238">
        <f t="shared" si="185"/>
        <v>-165.17423971123998</v>
      </c>
      <c r="BF238">
        <f t="shared" si="186"/>
        <v>-12.134157433300587</v>
      </c>
      <c r="BG238">
        <f t="shared" si="187"/>
        <v>-158.53170160500488</v>
      </c>
      <c r="BH238">
        <f t="shared" si="203"/>
        <v>21.468298394995116</v>
      </c>
      <c r="BI238">
        <f t="shared" si="204"/>
        <v>21.468298394995116</v>
      </c>
      <c r="BJ238">
        <f t="shared" si="188"/>
        <v>0</v>
      </c>
      <c r="BK238">
        <f t="shared" si="205"/>
        <v>0</v>
      </c>
      <c r="BM238">
        <f t="shared" si="206"/>
        <v>-33.687940131957141</v>
      </c>
      <c r="BN238">
        <f t="shared" si="189"/>
        <v>-173.35746189376491</v>
      </c>
      <c r="BQ238" s="56">
        <f t="shared" si="207"/>
        <v>38.455743498941686</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1.005605338210485</v>
      </c>
      <c r="D239">
        <f t="shared" si="160"/>
        <v>0.10563408220796576</v>
      </c>
      <c r="F239">
        <f t="shared" si="161"/>
        <v>1.2640718305142891E-3</v>
      </c>
      <c r="G239">
        <f t="shared" si="162"/>
        <v>1.3914628220933086E-2</v>
      </c>
      <c r="H239">
        <f t="shared" si="163"/>
        <v>-3.127678021779067</v>
      </c>
      <c r="J239">
        <f t="shared" si="164"/>
        <v>15</v>
      </c>
      <c r="M239">
        <f t="shared" si="165"/>
        <v>2.1134009663546977E-2</v>
      </c>
      <c r="N239">
        <f t="shared" si="166"/>
        <v>-1.5707963250000001</v>
      </c>
      <c r="O239">
        <f t="shared" si="167"/>
        <v>31.117839339197701</v>
      </c>
      <c r="P239">
        <f t="shared" si="168"/>
        <v>1.5386548857212563</v>
      </c>
      <c r="Q239">
        <f t="shared" si="169"/>
        <v>21.782422487464427</v>
      </c>
      <c r="R239">
        <f t="shared" si="170"/>
        <v>1.5248716092678156</v>
      </c>
      <c r="S239">
        <f t="shared" si="171"/>
        <v>0.87484342827360373</v>
      </c>
      <c r="T239">
        <f t="shared" si="172"/>
        <v>-0.50568382898930164</v>
      </c>
      <c r="U239">
        <f t="shared" si="173"/>
        <v>0.91641146863927936</v>
      </c>
      <c r="V239">
        <f t="shared" si="174"/>
        <v>-0.41177594504042259</v>
      </c>
      <c r="X239">
        <f t="shared" si="192"/>
        <v>-13.191821098698052</v>
      </c>
      <c r="Y239">
        <f t="shared" si="175"/>
        <v>-140.18979763341238</v>
      </c>
      <c r="Z239">
        <f t="shared" si="193"/>
        <v>39.810202366587617</v>
      </c>
      <c r="AC239">
        <v>1</v>
      </c>
      <c r="AD239">
        <f t="shared" si="176"/>
        <v>31.101767235000004</v>
      </c>
      <c r="AE239">
        <f t="shared" si="177"/>
        <v>-1.1480817293329706E-3</v>
      </c>
      <c r="AF239">
        <f t="shared" si="178"/>
        <v>2.6287276498875001E-3</v>
      </c>
      <c r="AG239">
        <f t="shared" si="194"/>
        <v>9796.6757120962648</v>
      </c>
      <c r="AH239">
        <f t="shared" si="195"/>
        <v>-4659.054122165122</v>
      </c>
      <c r="AJ239">
        <f t="shared" si="179"/>
        <v>18000</v>
      </c>
      <c r="AK239">
        <f t="shared" si="180"/>
        <v>9966.7026821250001</v>
      </c>
      <c r="AL239">
        <v>1</v>
      </c>
      <c r="AM239">
        <f t="shared" si="181"/>
        <v>21.7594560920625</v>
      </c>
      <c r="AN239">
        <f t="shared" si="196"/>
        <v>495.01145338008598</v>
      </c>
      <c r="AO239">
        <f t="shared" si="197"/>
        <v>-804.47730276702339</v>
      </c>
      <c r="AQ239">
        <f t="shared" si="182"/>
        <v>0.15999744004095934</v>
      </c>
      <c r="AR239">
        <f t="shared" si="183"/>
        <v>-39.999360010239833</v>
      </c>
      <c r="AT239">
        <f t="shared" si="209"/>
        <v>-184791.7401048278</v>
      </c>
      <c r="AU239">
        <f t="shared" si="210"/>
        <v>-392606.19544426986</v>
      </c>
      <c r="AV239">
        <f t="shared" si="198"/>
        <v>-2.010713734242088</v>
      </c>
      <c r="AW239">
        <f t="shared" si="199"/>
        <v>-21478.810177342268</v>
      </c>
      <c r="AX239">
        <f t="shared" si="200"/>
        <v>-28434.484299038129</v>
      </c>
      <c r="AY239">
        <f t="shared" si="208"/>
        <v>-2.2177310686957972</v>
      </c>
      <c r="BA239">
        <f t="shared" si="184"/>
        <v>12.176797715989062</v>
      </c>
      <c r="BB239">
        <f t="shared" si="201"/>
        <v>21.710661829765115</v>
      </c>
      <c r="BC239">
        <f t="shared" si="202"/>
        <v>0.20701733445370918</v>
      </c>
      <c r="BD239">
        <f t="shared" si="185"/>
        <v>-168.13878043620085</v>
      </c>
      <c r="BF239">
        <f t="shared" si="186"/>
        <v>-12.683526520683275</v>
      </c>
      <c r="BG239">
        <f t="shared" si="187"/>
        <v>-161.28914387456646</v>
      </c>
      <c r="BH239">
        <f t="shared" si="203"/>
        <v>18.710856125433537</v>
      </c>
      <c r="BI239">
        <f t="shared" si="204"/>
        <v>18.710856125433537</v>
      </c>
      <c r="BJ239">
        <f t="shared" si="188"/>
        <v>0</v>
      </c>
      <c r="BK239">
        <f t="shared" si="205"/>
        <v>0</v>
      </c>
      <c r="BM239">
        <f t="shared" si="206"/>
        <v>-34.394188350448388</v>
      </c>
      <c r="BN239">
        <f t="shared" si="189"/>
        <v>-173.15036343836564</v>
      </c>
      <c r="BQ239" s="56">
        <f t="shared" si="207"/>
        <v>38.612622630050254</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1.0060613556291673</v>
      </c>
      <c r="D240">
        <f t="shared" si="160"/>
        <v>0.10982619418966838</v>
      </c>
      <c r="F240">
        <f t="shared" si="161"/>
        <v>1.1685999418001945E-3</v>
      </c>
      <c r="G240">
        <f t="shared" si="162"/>
        <v>1.3378209533313586E-2</v>
      </c>
      <c r="H240">
        <f t="shared" si="163"/>
        <v>-3.1282144404666865</v>
      </c>
      <c r="J240">
        <f t="shared" si="164"/>
        <v>15</v>
      </c>
      <c r="M240">
        <f t="shared" si="165"/>
        <v>2.0321163138025938E-2</v>
      </c>
      <c r="N240">
        <f t="shared" si="166"/>
        <v>-1.5707963250000001</v>
      </c>
      <c r="O240">
        <f t="shared" si="167"/>
        <v>32.361292171845577</v>
      </c>
      <c r="P240">
        <f t="shared" si="168"/>
        <v>1.5398902922152644</v>
      </c>
      <c r="Q240">
        <f t="shared" si="169"/>
        <v>22.651918286610154</v>
      </c>
      <c r="R240">
        <f t="shared" si="170"/>
        <v>1.5266356032058404</v>
      </c>
      <c r="S240">
        <f t="shared" si="171"/>
        <v>0.86658634733997963</v>
      </c>
      <c r="T240">
        <f t="shared" si="172"/>
        <v>-0.52247579612147099</v>
      </c>
      <c r="U240">
        <f t="shared" si="173"/>
        <v>0.91048011565218212</v>
      </c>
      <c r="V240">
        <f t="shared" si="174"/>
        <v>-0.4263527910222471</v>
      </c>
      <c r="X240">
        <f t="shared" si="192"/>
        <v>-13.669134038174832</v>
      </c>
      <c r="Y240">
        <f t="shared" si="175"/>
        <v>-141.60578945202639</v>
      </c>
      <c r="Z240">
        <f t="shared" si="193"/>
        <v>38.394210547973614</v>
      </c>
      <c r="AC240">
        <v>1</v>
      </c>
      <c r="AD240">
        <f t="shared" si="176"/>
        <v>32.345837924400001</v>
      </c>
      <c r="AE240">
        <f t="shared" si="177"/>
        <v>-1.2417651984465406E-3</v>
      </c>
      <c r="AF240">
        <f t="shared" si="178"/>
        <v>2.733876755883E-3</v>
      </c>
      <c r="AG240">
        <f t="shared" si="194"/>
        <v>9670.2707138812784</v>
      </c>
      <c r="AH240">
        <f t="shared" si="195"/>
        <v>-4758.1536380754314</v>
      </c>
      <c r="AJ240">
        <f t="shared" si="179"/>
        <v>18000</v>
      </c>
      <c r="AK240">
        <f t="shared" si="180"/>
        <v>10365.370789410001</v>
      </c>
      <c r="AL240">
        <v>1</v>
      </c>
      <c r="AM240">
        <f t="shared" si="181"/>
        <v>22.629834335744999</v>
      </c>
      <c r="AN240">
        <f t="shared" si="196"/>
        <v>492.22762782619753</v>
      </c>
      <c r="AO240">
        <f t="shared" si="197"/>
        <v>-773.65888377359295</v>
      </c>
      <c r="AQ240">
        <f t="shared" si="182"/>
        <v>0.14792680581648202</v>
      </c>
      <c r="AR240">
        <f t="shared" si="183"/>
        <v>-38.460969512285324</v>
      </c>
      <c r="AT240">
        <f t="shared" si="209"/>
        <v>-181572.70975070354</v>
      </c>
      <c r="AU240">
        <f t="shared" si="210"/>
        <v>-372631.84557139809</v>
      </c>
      <c r="AV240">
        <f t="shared" si="198"/>
        <v>-2.0242090175157093</v>
      </c>
      <c r="AW240">
        <f t="shared" si="199"/>
        <v>-19198.221079552648</v>
      </c>
      <c r="AX240">
        <f t="shared" si="200"/>
        <v>-27511.240984778924</v>
      </c>
      <c r="AY240">
        <f t="shared" si="208"/>
        <v>-2.1800656959750002</v>
      </c>
      <c r="BA240">
        <f t="shared" si="184"/>
        <v>12.356049510035541</v>
      </c>
      <c r="BB240">
        <f t="shared" si="201"/>
        <v>21.837592796557438</v>
      </c>
      <c r="BC240">
        <f t="shared" si="202"/>
        <v>0.15585667845929096</v>
      </c>
      <c r="BD240">
        <f t="shared" si="185"/>
        <v>-171.07007010515116</v>
      </c>
      <c r="BF240">
        <f t="shared" si="186"/>
        <v>-13.234775467458025</v>
      </c>
      <c r="BG240">
        <f t="shared" si="187"/>
        <v>-164.0109777463322</v>
      </c>
      <c r="BH240">
        <f t="shared" si="203"/>
        <v>15.989022253667798</v>
      </c>
      <c r="BI240">
        <f t="shared" si="204"/>
        <v>15.989022253667798</v>
      </c>
      <c r="BJ240">
        <f t="shared" si="188"/>
        <v>0</v>
      </c>
      <c r="BK240">
        <f t="shared" si="205"/>
        <v>0</v>
      </c>
      <c r="BM240">
        <f t="shared" si="206"/>
        <v>-35.072368264015459</v>
      </c>
      <c r="BN240">
        <f t="shared" si="189"/>
        <v>-172.94090764118107</v>
      </c>
      <c r="BQ240" s="56">
        <f t="shared" si="207"/>
        <v>38.739553596842569</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1.0065350371702573</v>
      </c>
      <c r="D241">
        <f t="shared" si="160"/>
        <v>0.11401443405087446</v>
      </c>
      <c r="F241">
        <f t="shared" si="161"/>
        <v>1.0835528331656985E-3</v>
      </c>
      <c r="G241">
        <f t="shared" si="162"/>
        <v>1.2881656013225735E-2</v>
      </c>
      <c r="H241">
        <f t="shared" si="163"/>
        <v>-3.1287109939867745</v>
      </c>
      <c r="J241">
        <f t="shared" si="164"/>
        <v>15</v>
      </c>
      <c r="M241">
        <f t="shared" si="165"/>
        <v>1.9568527466247199E-2</v>
      </c>
      <c r="N241">
        <f t="shared" si="166"/>
        <v>-1.5707963250000001</v>
      </c>
      <c r="O241">
        <f t="shared" si="167"/>
        <v>33.604790740063173</v>
      </c>
      <c r="P241">
        <f t="shared" si="168"/>
        <v>1.5410342713491527</v>
      </c>
      <c r="Q241">
        <f t="shared" si="169"/>
        <v>23.521479359901722</v>
      </c>
      <c r="R241">
        <f t="shared" si="170"/>
        <v>1.5282691764091982</v>
      </c>
      <c r="S241">
        <f t="shared" si="171"/>
        <v>0.85824845870394306</v>
      </c>
      <c r="T241">
        <f t="shared" si="172"/>
        <v>-0.53894920609442809</v>
      </c>
      <c r="U241">
        <f t="shared" si="173"/>
        <v>0.90443658465740118</v>
      </c>
      <c r="V241">
        <f t="shared" si="174"/>
        <v>-0.44073914597615299</v>
      </c>
      <c r="X241">
        <f t="shared" si="192"/>
        <v>-14.136292479211232</v>
      </c>
      <c r="Y241">
        <f t="shared" si="175"/>
        <v>-143.00326366776528</v>
      </c>
      <c r="Z241">
        <f t="shared" si="193"/>
        <v>36.996736332234718</v>
      </c>
      <c r="AC241">
        <v>1</v>
      </c>
      <c r="AD241">
        <f t="shared" si="176"/>
        <v>33.589908613800006</v>
      </c>
      <c r="AE241">
        <f t="shared" si="177"/>
        <v>-1.3391225290939766E-3</v>
      </c>
      <c r="AF241">
        <f t="shared" si="178"/>
        <v>2.8390258618785002E-3</v>
      </c>
      <c r="AG241">
        <f t="shared" si="194"/>
        <v>9542.3192815875755</v>
      </c>
      <c r="AH241">
        <f t="shared" si="195"/>
        <v>-4853.1909887798811</v>
      </c>
      <c r="AJ241">
        <f t="shared" si="179"/>
        <v>18000</v>
      </c>
      <c r="AK241">
        <f t="shared" si="180"/>
        <v>10764.038896695001</v>
      </c>
      <c r="AL241">
        <v>1</v>
      </c>
      <c r="AM241">
        <f t="shared" si="181"/>
        <v>23.500212579427501</v>
      </c>
      <c r="AN241">
        <f t="shared" si="196"/>
        <v>489.7466047735067</v>
      </c>
      <c r="AO241">
        <f t="shared" si="197"/>
        <v>-745.1104255352684</v>
      </c>
      <c r="AQ241">
        <f t="shared" si="182"/>
        <v>0.13717232959767356</v>
      </c>
      <c r="AR241">
        <f t="shared" si="183"/>
        <v>-37.03652899137186</v>
      </c>
      <c r="AT241">
        <f t="shared" si="209"/>
        <v>-178436.40659099058</v>
      </c>
      <c r="AU241">
        <f t="shared" si="210"/>
        <v>-354080.10823135835</v>
      </c>
      <c r="AV241">
        <f t="shared" si="198"/>
        <v>-2.0375938414480381</v>
      </c>
      <c r="AW241">
        <f t="shared" si="199"/>
        <v>-17181.379999173529</v>
      </c>
      <c r="AX241">
        <f t="shared" si="200"/>
        <v>-26671.92261880968</v>
      </c>
      <c r="AY241">
        <f t="shared" si="208"/>
        <v>-2.1430655862187837</v>
      </c>
      <c r="BA241">
        <f t="shared" si="184"/>
        <v>12.497312922364015</v>
      </c>
      <c r="BB241">
        <f t="shared" si="201"/>
        <v>21.93633288665923</v>
      </c>
      <c r="BC241">
        <f t="shared" si="202"/>
        <v>0.10547174477074561</v>
      </c>
      <c r="BD241">
        <f t="shared" si="185"/>
        <v>-173.95691415985004</v>
      </c>
      <c r="BF241">
        <f t="shared" si="186"/>
        <v>-13.788262148922454</v>
      </c>
      <c r="BG241">
        <f t="shared" si="187"/>
        <v>-166.68630375415722</v>
      </c>
      <c r="BH241">
        <f t="shared" si="203"/>
        <v>13.313696245842777</v>
      </c>
      <c r="BI241">
        <f t="shared" si="204"/>
        <v>13.313696245842777</v>
      </c>
      <c r="BJ241">
        <f t="shared" si="188"/>
        <v>0</v>
      </c>
      <c r="BK241">
        <f t="shared" si="205"/>
        <v>0</v>
      </c>
      <c r="BM241">
        <f t="shared" si="206"/>
        <v>-35.724595035581686</v>
      </c>
      <c r="BN241">
        <f t="shared" si="189"/>
        <v>-172.72938959430721</v>
      </c>
      <c r="BQ241" s="56">
        <f t="shared" si="207"/>
        <v>38.838293686944361</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1.0070263579073908</v>
      </c>
      <c r="D242">
        <f t="shared" si="160"/>
        <v>0.11819866042765251</v>
      </c>
      <c r="F242">
        <f t="shared" si="161"/>
        <v>1.0074657705530855E-3</v>
      </c>
      <c r="G242">
        <f t="shared" si="162"/>
        <v>1.242067871924893E-2</v>
      </c>
      <c r="H242">
        <f t="shared" si="163"/>
        <v>-3.1291719712807513</v>
      </c>
      <c r="J242">
        <f t="shared" si="164"/>
        <v>15</v>
      </c>
      <c r="M242">
        <f t="shared" si="165"/>
        <v>1.88696514853098E-2</v>
      </c>
      <c r="N242">
        <f t="shared" si="166"/>
        <v>-1.5707963250000001</v>
      </c>
      <c r="O242">
        <f t="shared" si="167"/>
        <v>34.848330147881782</v>
      </c>
      <c r="P242">
        <f t="shared" si="168"/>
        <v>1.5420966075277225</v>
      </c>
      <c r="Q242">
        <f t="shared" si="169"/>
        <v>24.391098726122475</v>
      </c>
      <c r="R242">
        <f t="shared" si="170"/>
        <v>1.5297862693810991</v>
      </c>
      <c r="S242">
        <f t="shared" si="171"/>
        <v>0.84984544843596632</v>
      </c>
      <c r="T242">
        <f t="shared" si="172"/>
        <v>-0.55510435127760493</v>
      </c>
      <c r="U242">
        <f t="shared" si="173"/>
        <v>0.89829052197380765</v>
      </c>
      <c r="V242">
        <f t="shared" si="174"/>
        <v>-0.45493288202970961</v>
      </c>
      <c r="X242">
        <f t="shared" si="192"/>
        <v>-14.594072353718158</v>
      </c>
      <c r="Y242">
        <f t="shared" si="175"/>
        <v>-144.38100961475271</v>
      </c>
      <c r="Z242">
        <f t="shared" si="193"/>
        <v>35.618990385247287</v>
      </c>
      <c r="AC242">
        <v>1</v>
      </c>
      <c r="AD242">
        <f t="shared" si="176"/>
        <v>34.833979303200003</v>
      </c>
      <c r="AE242">
        <f t="shared" si="177"/>
        <v>-1.4401537212752778E-3</v>
      </c>
      <c r="AF242">
        <f t="shared" si="178"/>
        <v>2.9441749678740001E-3</v>
      </c>
      <c r="AG242">
        <f t="shared" si="194"/>
        <v>9413.0710304281074</v>
      </c>
      <c r="AH242">
        <f t="shared" si="195"/>
        <v>-4944.0911059748223</v>
      </c>
      <c r="AJ242">
        <f t="shared" si="179"/>
        <v>18000</v>
      </c>
      <c r="AK242">
        <f t="shared" si="180"/>
        <v>11162.70700398</v>
      </c>
      <c r="AL242">
        <v>1</v>
      </c>
      <c r="AM242">
        <f t="shared" si="181"/>
        <v>24.37059082311</v>
      </c>
      <c r="AN242">
        <f t="shared" si="196"/>
        <v>487.52603274989383</v>
      </c>
      <c r="AO242">
        <f t="shared" si="197"/>
        <v>-718.59045578178916</v>
      </c>
      <c r="AQ242">
        <f t="shared" si="182"/>
        <v>0.12754939350263389</v>
      </c>
      <c r="AR242">
        <f t="shared" si="183"/>
        <v>-35.713830180737489</v>
      </c>
      <c r="AT242">
        <f t="shared" si="209"/>
        <v>-175371.79865595108</v>
      </c>
      <c r="AU242">
        <f t="shared" si="210"/>
        <v>-336807.4360819179</v>
      </c>
      <c r="AV242">
        <f t="shared" si="198"/>
        <v>-2.0508575147048806</v>
      </c>
      <c r="AW242">
        <f t="shared" si="199"/>
        <v>-15391.374007858529</v>
      </c>
      <c r="AX242">
        <f t="shared" si="200"/>
        <v>-25905.371734733955</v>
      </c>
      <c r="AY242">
        <f t="shared" si="208"/>
        <v>-2.1068946193173121</v>
      </c>
      <c r="BA242">
        <f t="shared" si="184"/>
        <v>12.601887293924952</v>
      </c>
      <c r="BB242">
        <f t="shared" si="201"/>
        <v>22.008711822920116</v>
      </c>
      <c r="BC242">
        <f t="shared" si="202"/>
        <v>5.6037104612431499E-2</v>
      </c>
      <c r="BD242">
        <f t="shared" si="185"/>
        <v>-176.78931040590584</v>
      </c>
      <c r="BF242">
        <f t="shared" si="186"/>
        <v>-14.344040246146312</v>
      </c>
      <c r="BG242">
        <f t="shared" si="187"/>
        <v>-169.3053735414488</v>
      </c>
      <c r="BH242">
        <f t="shared" si="203"/>
        <v>10.694626458551198</v>
      </c>
      <c r="BI242">
        <f t="shared" si="204"/>
        <v>10.694626458551198</v>
      </c>
      <c r="BJ242">
        <f t="shared" si="188"/>
        <v>0</v>
      </c>
      <c r="BK242">
        <f t="shared" si="205"/>
        <v>0</v>
      </c>
      <c r="BM242">
        <f t="shared" si="206"/>
        <v>-36.352752069066426</v>
      </c>
      <c r="BN242">
        <f t="shared" si="189"/>
        <v>-172.51606313554296</v>
      </c>
      <c r="BQ242" s="56">
        <f t="shared" si="207"/>
        <v>38.910672623205251</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1.0075352920355085</v>
      </c>
      <c r="D243">
        <f t="shared" si="160"/>
        <v>0.12237873278897066</v>
      </c>
      <c r="F243">
        <f t="shared" si="161"/>
        <v>9.3912259023856584E-4</v>
      </c>
      <c r="G243">
        <f t="shared" si="162"/>
        <v>1.1991583183766464E-2</v>
      </c>
      <c r="H243">
        <f t="shared" si="163"/>
        <v>-3.129601066816234</v>
      </c>
      <c r="J243">
        <f t="shared" si="164"/>
        <v>15</v>
      </c>
      <c r="M243">
        <f t="shared" si="165"/>
        <v>1.8218973847885324E-2</v>
      </c>
      <c r="N243">
        <f t="shared" si="166"/>
        <v>-1.5707963250000001</v>
      </c>
      <c r="O243">
        <f t="shared" si="167"/>
        <v>36.091906173940792</v>
      </c>
      <c r="P243">
        <f t="shared" si="168"/>
        <v>1.5430857374426352</v>
      </c>
      <c r="Q243">
        <f t="shared" si="169"/>
        <v>25.26077036495079</v>
      </c>
      <c r="R243">
        <f t="shared" si="170"/>
        <v>1.5311989052069266</v>
      </c>
      <c r="S243">
        <f t="shared" si="171"/>
        <v>0.84139217253735787</v>
      </c>
      <c r="T243">
        <f t="shared" si="172"/>
        <v>-0.57094217721961427</v>
      </c>
      <c r="U243">
        <f t="shared" si="173"/>
        <v>0.8920513545207065</v>
      </c>
      <c r="V243">
        <f t="shared" si="174"/>
        <v>-0.46893223822820734</v>
      </c>
      <c r="X243">
        <f t="shared" si="192"/>
        <v>-15.043150768442541</v>
      </c>
      <c r="Y243">
        <f t="shared" si="175"/>
        <v>-145.7380280440222</v>
      </c>
      <c r="Z243">
        <f t="shared" si="193"/>
        <v>34.261971955977799</v>
      </c>
      <c r="AC243">
        <v>1</v>
      </c>
      <c r="AD243">
        <f t="shared" si="176"/>
        <v>36.0780499926</v>
      </c>
      <c r="AE243">
        <f t="shared" si="177"/>
        <v>-1.5448587749904449E-3</v>
      </c>
      <c r="AF243">
        <f t="shared" si="178"/>
        <v>3.0493240738694999E-3</v>
      </c>
      <c r="AG243">
        <f t="shared" si="194"/>
        <v>9282.7662607461534</v>
      </c>
      <c r="AH243">
        <f t="shared" si="195"/>
        <v>-5030.8076617885445</v>
      </c>
      <c r="AJ243">
        <f t="shared" si="179"/>
        <v>18000</v>
      </c>
      <c r="AK243">
        <f t="shared" si="180"/>
        <v>11561.375111265001</v>
      </c>
      <c r="AL243">
        <v>1</v>
      </c>
      <c r="AM243">
        <f t="shared" si="181"/>
        <v>25.240969066792502</v>
      </c>
      <c r="AN243">
        <f t="shared" si="196"/>
        <v>485.53071018519034</v>
      </c>
      <c r="AO243">
        <f t="shared" si="197"/>
        <v>-693.89052549718383</v>
      </c>
      <c r="AQ243">
        <f t="shared" si="182"/>
        <v>0.11890465036087561</v>
      </c>
      <c r="AR243">
        <f t="shared" si="183"/>
        <v>-34.482348604653929</v>
      </c>
      <c r="AT243">
        <f t="shared" si="209"/>
        <v>-172370.29948014076</v>
      </c>
      <c r="AU243">
        <f t="shared" si="210"/>
        <v>-320689.76864462649</v>
      </c>
      <c r="AV243">
        <f t="shared" si="198"/>
        <v>-2.0639908921805628</v>
      </c>
      <c r="AW243">
        <f t="shared" si="199"/>
        <v>-13797.486108625379</v>
      </c>
      <c r="AX243">
        <f t="shared" si="200"/>
        <v>-25202.256097184545</v>
      </c>
      <c r="AY243">
        <f t="shared" si="208"/>
        <v>-2.0716952569589644</v>
      </c>
      <c r="BA243">
        <f t="shared" si="184"/>
        <v>12.671574294958198</v>
      </c>
      <c r="BB243">
        <f t="shared" si="201"/>
        <v>22.056611484946075</v>
      </c>
      <c r="BC243">
        <f t="shared" si="202"/>
        <v>7.70436477840164E-3</v>
      </c>
      <c r="BD243">
        <f t="shared" si="185"/>
        <v>-179.55857241386394</v>
      </c>
      <c r="BF243">
        <f t="shared" si="186"/>
        <v>-14.901912232993492</v>
      </c>
      <c r="BG243">
        <f t="shared" si="187"/>
        <v>-171.85972040798956</v>
      </c>
      <c r="BH243">
        <f t="shared" si="203"/>
        <v>8.1402795920104438</v>
      </c>
      <c r="BI243">
        <f t="shared" si="204"/>
        <v>8.1402795920104438</v>
      </c>
      <c r="BJ243">
        <f t="shared" si="188"/>
        <v>0</v>
      </c>
      <c r="BK243">
        <f t="shared" si="205"/>
        <v>0</v>
      </c>
      <c r="BM243">
        <f t="shared" si="206"/>
        <v>-36.95852371793957</v>
      </c>
      <c r="BN243">
        <f t="shared" si="189"/>
        <v>-172.30114799412564</v>
      </c>
      <c r="BQ243" s="56">
        <f t="shared" si="207"/>
        <v>38.958572285231213</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1.0080618128775092</v>
      </c>
      <c r="D244">
        <f t="shared" si="160"/>
        <v>0.12655451146331706</v>
      </c>
      <c r="F244">
        <f t="shared" si="161"/>
        <v>8.7750673201872993E-4</v>
      </c>
      <c r="G244">
        <f t="shared" si="162"/>
        <v>1.1591169782613495E-2</v>
      </c>
      <c r="H244">
        <f t="shared" si="163"/>
        <v>-3.1300014802173868</v>
      </c>
      <c r="J244">
        <f t="shared" si="164"/>
        <v>15</v>
      </c>
      <c r="M244">
        <f t="shared" si="165"/>
        <v>1.761167471962248E-2</v>
      </c>
      <c r="N244">
        <f t="shared" si="166"/>
        <v>-1.5707963250000001</v>
      </c>
      <c r="O244">
        <f t="shared" si="167"/>
        <v>37.335515159185526</v>
      </c>
      <c r="P244">
        <f t="shared" si="168"/>
        <v>1.5440089743382059</v>
      </c>
      <c r="Q244">
        <f t="shared" si="169"/>
        <v>26.130489057196197</v>
      </c>
      <c r="R244">
        <f t="shared" si="170"/>
        <v>1.5325175080980376</v>
      </c>
      <c r="S244">
        <f t="shared" si="171"/>
        <v>0.83290264590293039</v>
      </c>
      <c r="T244">
        <f t="shared" si="172"/>
        <v>-0.58646422935845233</v>
      </c>
      <c r="U244">
        <f t="shared" si="173"/>
        <v>0.88572826662372739</v>
      </c>
      <c r="V244">
        <f t="shared" si="174"/>
        <v>-0.48273580616815021</v>
      </c>
      <c r="X244">
        <f t="shared" si="192"/>
        <v>-15.484120650200076</v>
      </c>
      <c r="Y244">
        <f t="shared" si="175"/>
        <v>-147.0735018532709</v>
      </c>
      <c r="Z244">
        <f t="shared" si="193"/>
        <v>32.926498146729102</v>
      </c>
      <c r="AC244">
        <v>1</v>
      </c>
      <c r="AD244">
        <f t="shared" si="176"/>
        <v>37.322120682000005</v>
      </c>
      <c r="AE244">
        <f t="shared" si="177"/>
        <v>-1.6532376902394772E-3</v>
      </c>
      <c r="AF244">
        <f t="shared" si="178"/>
        <v>3.1544731798650002E-3</v>
      </c>
      <c r="AG244">
        <f t="shared" si="194"/>
        <v>9151.6354206382675</v>
      </c>
      <c r="AH244">
        <f t="shared" si="195"/>
        <v>-5113.3193040557389</v>
      </c>
      <c r="AJ244">
        <f t="shared" si="179"/>
        <v>18000</v>
      </c>
      <c r="AK244">
        <f t="shared" si="180"/>
        <v>11960.043218550001</v>
      </c>
      <c r="AL244">
        <v>1</v>
      </c>
      <c r="AM244">
        <f t="shared" si="181"/>
        <v>26.111347310475004</v>
      </c>
      <c r="AN244">
        <f t="shared" si="196"/>
        <v>483.73118502996994</v>
      </c>
      <c r="AO244">
        <f t="shared" si="197"/>
        <v>-670.82975867519053</v>
      </c>
      <c r="AQ244">
        <f t="shared" si="182"/>
        <v>0.11110987655692714</v>
      </c>
      <c r="AR244">
        <f t="shared" si="183"/>
        <v>-33.332962967078146</v>
      </c>
      <c r="AT244">
        <f t="shared" si="209"/>
        <v>-169425.24591905461</v>
      </c>
      <c r="AU244">
        <f t="shared" si="210"/>
        <v>-305619.26484100573</v>
      </c>
      <c r="AV244">
        <f t="shared" si="198"/>
        <v>-2.0769861644320007</v>
      </c>
      <c r="AW244">
        <f t="shared" si="199"/>
        <v>-12373.984572950692</v>
      </c>
      <c r="AX244">
        <f t="shared" si="200"/>
        <v>-24554.714937457833</v>
      </c>
      <c r="AY244">
        <f t="shared" si="208"/>
        <v>-2.037587117965304</v>
      </c>
      <c r="BA244">
        <f t="shared" si="184"/>
        <v>12.708579942498581</v>
      </c>
      <c r="BB244">
        <f t="shared" si="201"/>
        <v>22.081940503461112</v>
      </c>
      <c r="BC244">
        <f t="shared" si="202"/>
        <v>-3.9399046466696674E-2</v>
      </c>
      <c r="BD244">
        <f t="shared" si="185"/>
        <v>-182.25739908196098</v>
      </c>
      <c r="BF244">
        <f t="shared" si="186"/>
        <v>-15.461481911792704</v>
      </c>
      <c r="BG244">
        <f t="shared" si="187"/>
        <v>-174.3422345795652</v>
      </c>
      <c r="BH244">
        <f t="shared" si="203"/>
        <v>5.6577654204347994</v>
      </c>
      <c r="BI244">
        <f t="shared" si="204"/>
        <v>5.6577654204347994</v>
      </c>
      <c r="BJ244">
        <f t="shared" si="188"/>
        <v>0</v>
      </c>
      <c r="BK244">
        <f t="shared" si="205"/>
        <v>0</v>
      </c>
      <c r="BM244">
        <f t="shared" si="206"/>
        <v>-37.543422415253815</v>
      </c>
      <c r="BN244">
        <f t="shared" si="189"/>
        <v>-172.08483549760419</v>
      </c>
      <c r="BQ244" s="56">
        <f t="shared" si="207"/>
        <v>38.983901303746244</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1.008605892891105</v>
      </c>
      <c r="D245">
        <f t="shared" si="160"/>
        <v>0.13072585766488434</v>
      </c>
      <c r="F245">
        <f t="shared" si="161"/>
        <v>8.2176317029497071E-4</v>
      </c>
      <c r="G245">
        <f t="shared" si="162"/>
        <v>1.1216653506767505E-2</v>
      </c>
      <c r="H245">
        <f t="shared" si="163"/>
        <v>-3.1303759964932327</v>
      </c>
      <c r="J245">
        <f t="shared" si="164"/>
        <v>15</v>
      </c>
      <c r="M245">
        <f t="shared" si="165"/>
        <v>1.7043556180279817E-2</v>
      </c>
      <c r="N245">
        <f t="shared" si="166"/>
        <v>-1.5707963250000001</v>
      </c>
      <c r="O245">
        <f t="shared" si="167"/>
        <v>38.57915391627256</v>
      </c>
      <c r="P245">
        <f t="shared" si="168"/>
        <v>1.5448726889466931</v>
      </c>
      <c r="Q245">
        <f t="shared" si="169"/>
        <v>27.000250255874967</v>
      </c>
      <c r="R245">
        <f t="shared" si="170"/>
        <v>1.5337511605018339</v>
      </c>
      <c r="S245">
        <f t="shared" si="171"/>
        <v>0.82439003946872436</v>
      </c>
      <c r="T245">
        <f t="shared" si="172"/>
        <v>-0.60167260071539241</v>
      </c>
      <c r="U245">
        <f t="shared" si="173"/>
        <v>0.87933017994877039</v>
      </c>
      <c r="V245">
        <f t="shared" si="174"/>
        <v>-0.49634251491084697</v>
      </c>
      <c r="X245">
        <f t="shared" si="192"/>
        <v>-15.917502934532965</v>
      </c>
      <c r="Y245">
        <f t="shared" si="175"/>
        <v>-148.38677172264551</v>
      </c>
      <c r="Z245">
        <f t="shared" si="193"/>
        <v>31.613228277354494</v>
      </c>
      <c r="AC245">
        <v>1</v>
      </c>
      <c r="AD245">
        <f t="shared" si="176"/>
        <v>38.566191371400002</v>
      </c>
      <c r="AE245">
        <f t="shared" si="177"/>
        <v>-1.7652904670223753E-3</v>
      </c>
      <c r="AF245">
        <f t="shared" si="178"/>
        <v>3.2596222858604995E-3</v>
      </c>
      <c r="AG245">
        <f t="shared" si="194"/>
        <v>9019.8986809343023</v>
      </c>
      <c r="AH245">
        <f t="shared" si="195"/>
        <v>-5191.6264127804088</v>
      </c>
      <c r="AJ245">
        <f t="shared" si="179"/>
        <v>18000</v>
      </c>
      <c r="AK245">
        <f t="shared" si="180"/>
        <v>12358.711325835002</v>
      </c>
      <c r="AL245">
        <v>1</v>
      </c>
      <c r="AM245">
        <f t="shared" si="181"/>
        <v>26.981725554157499</v>
      </c>
      <c r="AN245">
        <f t="shared" si="196"/>
        <v>482.10266408675949</v>
      </c>
      <c r="AO245">
        <f t="shared" si="197"/>
        <v>-649.25044548212668</v>
      </c>
      <c r="AQ245">
        <f t="shared" si="182"/>
        <v>0.10405718983153141</v>
      </c>
      <c r="AR245">
        <f t="shared" si="183"/>
        <v>-32.257728847774736</v>
      </c>
      <c r="AT245">
        <f t="shared" si="209"/>
        <v>-166531.49179311271</v>
      </c>
      <c r="AU245">
        <f t="shared" si="210"/>
        <v>-291501.6719391488</v>
      </c>
      <c r="AV245">
        <f t="shared" si="198"/>
        <v>-2.0898366842913259</v>
      </c>
      <c r="AW245">
        <f t="shared" si="199"/>
        <v>-11099.179931400015</v>
      </c>
      <c r="AX245">
        <f t="shared" si="200"/>
        <v>-23956.084278751714</v>
      </c>
      <c r="AY245">
        <f t="shared" si="208"/>
        <v>-2.0046665301090183</v>
      </c>
      <c r="BA245">
        <f t="shared" si="184"/>
        <v>12.715409105110842</v>
      </c>
      <c r="BB245">
        <f t="shared" si="201"/>
        <v>22.086606754228132</v>
      </c>
      <c r="BC245">
        <f t="shared" si="202"/>
        <v>-8.5170154182307556E-2</v>
      </c>
      <c r="BD245">
        <f t="shared" si="185"/>
        <v>-184.8798903807008</v>
      </c>
      <c r="BF245">
        <f t="shared" si="186"/>
        <v>-16.022204575930544</v>
      </c>
      <c r="BG245">
        <f t="shared" si="187"/>
        <v>-176.74718354778364</v>
      </c>
      <c r="BH245">
        <f t="shared" si="203"/>
        <v>3.252816452216365</v>
      </c>
      <c r="BI245">
        <f t="shared" si="204"/>
        <v>3.252816452216365</v>
      </c>
      <c r="BJ245">
        <f t="shared" si="188"/>
        <v>0</v>
      </c>
      <c r="BK245">
        <f t="shared" si="205"/>
        <v>0</v>
      </c>
      <c r="BM245">
        <f t="shared" si="206"/>
        <v>-38.10881133015868</v>
      </c>
      <c r="BN245">
        <f t="shared" si="189"/>
        <v>-171.86729316708283</v>
      </c>
      <c r="BQ245" s="56">
        <f t="shared" si="207"/>
        <v>38.988567554513274</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1.009167503675874</v>
      </c>
      <c r="D246">
        <f t="shared" si="160"/>
        <v>0.13489263351930664</v>
      </c>
      <c r="F246">
        <f t="shared" si="161"/>
        <v>7.7116855616874769E-4</v>
      </c>
      <c r="G246">
        <f t="shared" si="162"/>
        <v>1.0865598863523731E-2</v>
      </c>
      <c r="H246">
        <f t="shared" si="163"/>
        <v>-3.1307270511364766</v>
      </c>
      <c r="J246">
        <f t="shared" si="164"/>
        <v>15</v>
      </c>
      <c r="M246">
        <f t="shared" si="165"/>
        <v>1.6510945049646075E-2</v>
      </c>
      <c r="N246">
        <f t="shared" si="166"/>
        <v>-1.5707963250000001</v>
      </c>
      <c r="O246">
        <f t="shared" si="167"/>
        <v>39.822819655940641</v>
      </c>
      <c r="P246">
        <f t="shared" si="168"/>
        <v>1.5456824565536025</v>
      </c>
      <c r="Q246">
        <f t="shared" si="169"/>
        <v>27.870049981398555</v>
      </c>
      <c r="R246">
        <f t="shared" si="170"/>
        <v>1.5349078121644766</v>
      </c>
      <c r="S246">
        <f t="shared" si="171"/>
        <v>0.81586668458328415</v>
      </c>
      <c r="T246">
        <f t="shared" si="172"/>
        <v>-0.61656988097928567</v>
      </c>
      <c r="U246">
        <f t="shared" si="173"/>
        <v>0.87286573646214527</v>
      </c>
      <c r="V246">
        <f t="shared" si="174"/>
        <v>-0.50975161533976676</v>
      </c>
      <c r="X246">
        <f t="shared" si="192"/>
        <v>-16.343756769659812</v>
      </c>
      <c r="Y246">
        <f t="shared" si="175"/>
        <v>-149.67731562501137</v>
      </c>
      <c r="Z246">
        <f t="shared" si="193"/>
        <v>30.322684374988626</v>
      </c>
      <c r="AC246">
        <v>1</v>
      </c>
      <c r="AD246">
        <f t="shared" si="176"/>
        <v>39.810262060800007</v>
      </c>
      <c r="AE246">
        <f t="shared" si="177"/>
        <v>-1.8810171053391385E-3</v>
      </c>
      <c r="AF246">
        <f t="shared" si="178"/>
        <v>3.3647713918559998E-3</v>
      </c>
      <c r="AG246">
        <f t="shared" si="194"/>
        <v>8887.7656162610547</v>
      </c>
      <c r="AH246">
        <f t="shared" si="195"/>
        <v>-5265.7482749991123</v>
      </c>
      <c r="AJ246">
        <f t="shared" si="179"/>
        <v>18000</v>
      </c>
      <c r="AK246">
        <f t="shared" si="180"/>
        <v>12757.379433120001</v>
      </c>
      <c r="AL246">
        <v>1</v>
      </c>
      <c r="AM246">
        <f t="shared" si="181"/>
        <v>27.852103797840005</v>
      </c>
      <c r="AN246">
        <f t="shared" si="196"/>
        <v>480.62415620694219</v>
      </c>
      <c r="AO246">
        <f t="shared" si="197"/>
        <v>-629.01445330502202</v>
      </c>
      <c r="AQ246">
        <f t="shared" si="182"/>
        <v>9.7655296334996727E-2</v>
      </c>
      <c r="AR246">
        <f t="shared" si="183"/>
        <v>-31.249694827198955</v>
      </c>
      <c r="AT246">
        <f t="shared" si="209"/>
        <v>-163685.08924555962</v>
      </c>
      <c r="AU246">
        <f t="shared" si="210"/>
        <v>-278254.19141205039</v>
      </c>
      <c r="AV246">
        <f t="shared" si="198"/>
        <v>-2.1025368225484238</v>
      </c>
      <c r="AW246">
        <f t="shared" si="199"/>
        <v>-9954.6840774089251</v>
      </c>
      <c r="AX246">
        <f t="shared" si="200"/>
        <v>-23400.681491843585</v>
      </c>
      <c r="AY246">
        <f t="shared" si="208"/>
        <v>-1.9730069655299383</v>
      </c>
      <c r="BA246">
        <f t="shared" si="184"/>
        <v>12.694760579803935</v>
      </c>
      <c r="BB246">
        <f t="shared" si="201"/>
        <v>22.072490291905716</v>
      </c>
      <c r="BC246">
        <f t="shared" si="202"/>
        <v>-0.12952985701848552</v>
      </c>
      <c r="BD246">
        <f t="shared" si="185"/>
        <v>-187.42151413657254</v>
      </c>
      <c r="BF246">
        <f t="shared" si="186"/>
        <v>-16.583433116595685</v>
      </c>
      <c r="BG246">
        <f t="shared" si="187"/>
        <v>-179.07018258220651</v>
      </c>
      <c r="BH246">
        <f t="shared" si="203"/>
        <v>0.92981741779348681</v>
      </c>
      <c r="BI246">
        <f t="shared" si="204"/>
        <v>0.92981741779348681</v>
      </c>
      <c r="BJ246">
        <f t="shared" si="188"/>
        <v>0</v>
      </c>
      <c r="BK246">
        <f t="shared" si="205"/>
        <v>0</v>
      </c>
      <c r="BM246">
        <f t="shared" si="206"/>
        <v>-38.655923408501401</v>
      </c>
      <c r="BN246">
        <f t="shared" si="189"/>
        <v>-171.64866844563394</v>
      </c>
      <c r="BQ246" s="56">
        <f t="shared" si="207"/>
        <v>38.974451092190854</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1.009746615980508</v>
      </c>
      <c r="D247">
        <f t="shared" si="160"/>
        <v>0.13905470208893903</v>
      </c>
      <c r="F247">
        <f t="shared" si="161"/>
        <v>7.25107606744716E-4</v>
      </c>
      <c r="G247">
        <f t="shared" si="162"/>
        <v>1.0535866677770006E-2</v>
      </c>
      <c r="H247">
        <f t="shared" si="163"/>
        <v>-3.1310567833222303</v>
      </c>
      <c r="J247">
        <f t="shared" si="164"/>
        <v>15</v>
      </c>
      <c r="M247">
        <f t="shared" si="165"/>
        <v>1.601061338147498E-2</v>
      </c>
      <c r="N247">
        <f t="shared" si="166"/>
        <v>-1.5707963250000001</v>
      </c>
      <c r="O247">
        <f t="shared" si="167"/>
        <v>41.066509926753518</v>
      </c>
      <c r="P247">
        <f t="shared" si="168"/>
        <v>1.546443177364746</v>
      </c>
      <c r="Q247">
        <f t="shared" si="169"/>
        <v>28.739884735774126</v>
      </c>
      <c r="R247">
        <f t="shared" si="170"/>
        <v>1.5359944513009887</v>
      </c>
      <c r="S247">
        <f t="shared" si="171"/>
        <v>0.80734408366163501</v>
      </c>
      <c r="T247">
        <f t="shared" si="172"/>
        <v>-0.63115910731577884</v>
      </c>
      <c r="U247">
        <f t="shared" si="173"/>
        <v>0.86634328429113661</v>
      </c>
      <c r="V247">
        <f t="shared" si="174"/>
        <v>-0.52296266411538539</v>
      </c>
      <c r="X247">
        <f t="shared" si="192"/>
        <v>-16.763288104251174</v>
      </c>
      <c r="Y247">
        <f t="shared" si="175"/>
        <v>-150.94473143097329</v>
      </c>
      <c r="Z247">
        <f t="shared" si="193"/>
        <v>29.055268569026708</v>
      </c>
      <c r="AC247">
        <v>1</v>
      </c>
      <c r="AD247">
        <f t="shared" si="176"/>
        <v>41.054332750200004</v>
      </c>
      <c r="AE247">
        <f t="shared" si="177"/>
        <v>-2.0004176051897677E-3</v>
      </c>
      <c r="AF247">
        <f t="shared" si="178"/>
        <v>3.4699204978515001E-3</v>
      </c>
      <c r="AG247">
        <f t="shared" si="194"/>
        <v>8755.4349852220748</v>
      </c>
      <c r="AH247">
        <f t="shared" si="195"/>
        <v>-5335.7206013787472</v>
      </c>
      <c r="AJ247">
        <f t="shared" si="179"/>
        <v>18000</v>
      </c>
      <c r="AK247">
        <f t="shared" si="180"/>
        <v>13156.047540405001</v>
      </c>
      <c r="AL247">
        <v>1</v>
      </c>
      <c r="AM247">
        <f t="shared" si="181"/>
        <v>28.7224820415225</v>
      </c>
      <c r="AN247">
        <f t="shared" si="196"/>
        <v>479.27779377260941</v>
      </c>
      <c r="AO247">
        <f t="shared" si="197"/>
        <v>-610.00028412929817</v>
      </c>
      <c r="AQ247">
        <f t="shared" si="182"/>
        <v>9.1826521335892239E-2</v>
      </c>
      <c r="AR247">
        <f t="shared" si="183"/>
        <v>-30.302752040844435</v>
      </c>
      <c r="AT247">
        <f t="shared" si="209"/>
        <v>-160883.03720533001</v>
      </c>
      <c r="AU247">
        <f t="shared" si="210"/>
        <v>-265803.73602856387</v>
      </c>
      <c r="AV247">
        <f t="shared" si="198"/>
        <v>-2.1150818465855696</v>
      </c>
      <c r="AW247">
        <f t="shared" si="199"/>
        <v>-8924.8234503787844</v>
      </c>
      <c r="AX247">
        <f t="shared" si="200"/>
        <v>-22883.634703453929</v>
      </c>
      <c r="AY247">
        <f t="shared" si="208"/>
        <v>-1.9426602110502764</v>
      </c>
      <c r="BA247">
        <f t="shared" si="184"/>
        <v>12.649429321624256</v>
      </c>
      <c r="BB247">
        <f t="shared" si="201"/>
        <v>22.041418655596189</v>
      </c>
      <c r="BC247">
        <f t="shared" si="202"/>
        <v>-0.17242163553529322</v>
      </c>
      <c r="BD247">
        <f t="shared" si="185"/>
        <v>-189.87903202420364</v>
      </c>
      <c r="BF247">
        <f t="shared" si="186"/>
        <v>-17.144458813511815</v>
      </c>
      <c r="BG247">
        <f t="shared" si="187"/>
        <v>-181.30812376911598</v>
      </c>
      <c r="BH247">
        <f t="shared" si="203"/>
        <v>-1.3081237691159799</v>
      </c>
      <c r="BI247">
        <f t="shared" si="204"/>
        <v>-1.3081237691159799</v>
      </c>
      <c r="BJ247">
        <f t="shared" si="188"/>
        <v>0</v>
      </c>
      <c r="BK247">
        <f t="shared" si="205"/>
        <v>0</v>
      </c>
      <c r="BM247">
        <f t="shared" si="206"/>
        <v>-39.185877469108007</v>
      </c>
      <c r="BN247">
        <f t="shared" si="189"/>
        <v>-171.42909174491237</v>
      </c>
      <c r="BQ247" s="56">
        <f t="shared" si="207"/>
        <v>38.943379455881328</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1.0103431997102466</v>
      </c>
      <c r="D248">
        <f t="shared" si="160"/>
        <v>0.14321192739766778</v>
      </c>
      <c r="F248">
        <f t="shared" si="161"/>
        <v>6.8305429095703917E-4</v>
      </c>
      <c r="G248">
        <f t="shared" si="162"/>
        <v>1.0225570328928256E-2</v>
      </c>
      <c r="H248">
        <f t="shared" si="163"/>
        <v>-3.131367079671072</v>
      </c>
      <c r="J248">
        <f t="shared" si="164"/>
        <v>15</v>
      </c>
      <c r="M248">
        <f t="shared" si="165"/>
        <v>1.5539712987902186E-2</v>
      </c>
      <c r="N248">
        <f t="shared" si="166"/>
        <v>-1.5707963250000001</v>
      </c>
      <c r="O248">
        <f t="shared" si="167"/>
        <v>42.310222565464791</v>
      </c>
      <c r="P248">
        <f t="shared" si="168"/>
        <v>1.5471591756625656</v>
      </c>
      <c r="Q248">
        <f t="shared" si="169"/>
        <v>29.609751431912827</v>
      </c>
      <c r="R248">
        <f t="shared" si="170"/>
        <v>1.5370172456475135</v>
      </c>
      <c r="S248">
        <f t="shared" si="171"/>
        <v>0.79883292621744584</v>
      </c>
      <c r="T248">
        <f t="shared" si="172"/>
        <v>-0.64544371716861149</v>
      </c>
      <c r="U248">
        <f t="shared" si="173"/>
        <v>0.85977086633986066</v>
      </c>
      <c r="V248">
        <f t="shared" si="174"/>
        <v>-0.53597550737041455</v>
      </c>
      <c r="X248">
        <f t="shared" si="192"/>
        <v>-17.176456949563978</v>
      </c>
      <c r="Y248">
        <f t="shared" si="175"/>
        <v>-152.18872201347401</v>
      </c>
      <c r="Z248">
        <f t="shared" si="193"/>
        <v>27.811277986525994</v>
      </c>
      <c r="AC248">
        <v>1</v>
      </c>
      <c r="AD248">
        <f t="shared" si="176"/>
        <v>42.298403439600001</v>
      </c>
      <c r="AE248">
        <f t="shared" si="177"/>
        <v>-2.1234919665742624E-3</v>
      </c>
      <c r="AF248">
        <f t="shared" si="178"/>
        <v>3.5750696038469995E-3</v>
      </c>
      <c r="AG248">
        <f t="shared" si="194"/>
        <v>8623.0946022284934</v>
      </c>
      <c r="AH248">
        <f t="shared" si="195"/>
        <v>-5401.5933267598939</v>
      </c>
      <c r="AJ248">
        <f t="shared" si="179"/>
        <v>18000</v>
      </c>
      <c r="AK248">
        <f t="shared" si="180"/>
        <v>13554.715647690002</v>
      </c>
      <c r="AL248">
        <v>1</v>
      </c>
      <c r="AM248">
        <f t="shared" si="181"/>
        <v>29.592860285205003</v>
      </c>
      <c r="AN248">
        <f t="shared" si="196"/>
        <v>478.04829130800823</v>
      </c>
      <c r="AO248">
        <f t="shared" si="197"/>
        <v>-592.10064656886573</v>
      </c>
      <c r="AQ248">
        <f t="shared" si="182"/>
        <v>8.6504442003096857E-2</v>
      </c>
      <c r="AR248">
        <f t="shared" si="183"/>
        <v>-29.411510281052934</v>
      </c>
      <c r="AT248">
        <f t="shared" si="209"/>
        <v>-158123.08167715985</v>
      </c>
      <c r="AU248">
        <f t="shared" si="210"/>
        <v>-254085.4973645944</v>
      </c>
      <c r="AV248">
        <f t="shared" si="198"/>
        <v>-2.1274678173079113</v>
      </c>
      <c r="AW248">
        <f t="shared" si="199"/>
        <v>-7996.1707279352622</v>
      </c>
      <c r="AX248">
        <f t="shared" si="200"/>
        <v>-22400.746523410275</v>
      </c>
      <c r="AY248">
        <f t="shared" si="208"/>
        <v>-1.9136580957349967</v>
      </c>
      <c r="BA248">
        <f t="shared" si="184"/>
        <v>12.582220500625453</v>
      </c>
      <c r="BB248">
        <f t="shared" si="201"/>
        <v>21.995145836604259</v>
      </c>
      <c r="BC248">
        <f t="shared" si="202"/>
        <v>-0.21380972157291467</v>
      </c>
      <c r="BD248">
        <f t="shared" si="185"/>
        <v>-192.25039467899336</v>
      </c>
      <c r="BF248">
        <f t="shared" si="186"/>
        <v>-17.704546049476043</v>
      </c>
      <c r="BG248">
        <f t="shared" si="187"/>
        <v>-183.45907363016568</v>
      </c>
      <c r="BH248">
        <f t="shared" si="203"/>
        <v>-3.4590736301656761</v>
      </c>
      <c r="BI248">
        <f t="shared" si="204"/>
        <v>-3.4590736301656761</v>
      </c>
      <c r="BJ248">
        <f t="shared" si="188"/>
        <v>0</v>
      </c>
      <c r="BK248">
        <f t="shared" si="205"/>
        <v>0</v>
      </c>
      <c r="BM248">
        <f t="shared" si="206"/>
        <v>-39.699691886080302</v>
      </c>
      <c r="BN248">
        <f t="shared" si="189"/>
        <v>-171.20867895117232</v>
      </c>
      <c r="BQ248" s="56">
        <f t="shared" si="207"/>
        <v>38.897106636889397</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1.0109572239344999</v>
      </c>
      <c r="D249">
        <f t="shared" si="160"/>
        <v>0.1473641744552428</v>
      </c>
      <c r="F249">
        <f t="shared" si="161"/>
        <v>6.4455672956826757E-4</v>
      </c>
      <c r="G249">
        <f t="shared" si="162"/>
        <v>9.9330395259833032E-3</v>
      </c>
      <c r="H249">
        <f t="shared" si="163"/>
        <v>-3.1316596104740171</v>
      </c>
      <c r="J249">
        <f t="shared" si="164"/>
        <v>15</v>
      </c>
      <c r="M249">
        <f t="shared" si="165"/>
        <v>1.5095721188247839E-2</v>
      </c>
      <c r="N249">
        <f t="shared" si="166"/>
        <v>-1.5707963250000001</v>
      </c>
      <c r="O249">
        <f t="shared" si="167"/>
        <v>43.553955655883136</v>
      </c>
      <c r="P249">
        <f t="shared" si="168"/>
        <v>1.5478342819872009</v>
      </c>
      <c r="Q249">
        <f t="shared" si="169"/>
        <v>30.479647335031554</v>
      </c>
      <c r="R249">
        <f t="shared" si="170"/>
        <v>1.5379816593999445</v>
      </c>
      <c r="S249">
        <f t="shared" si="171"/>
        <v>0.79034310941723185</v>
      </c>
      <c r="T249">
        <f t="shared" si="172"/>
        <v>-0.65942750325834387</v>
      </c>
      <c r="U249">
        <f t="shared" si="173"/>
        <v>0.85315621150022303</v>
      </c>
      <c r="V249">
        <f t="shared" si="174"/>
        <v>-0.54879026427687427</v>
      </c>
      <c r="X249">
        <f t="shared" si="192"/>
        <v>-17.583583546984563</v>
      </c>
      <c r="Y249">
        <f t="shared" si="175"/>
        <v>-153.409082393299</v>
      </c>
      <c r="Z249">
        <f t="shared" si="193"/>
        <v>26.590917606700998</v>
      </c>
      <c r="AC249">
        <v>1</v>
      </c>
      <c r="AD249">
        <f t="shared" si="176"/>
        <v>43.542474128999999</v>
      </c>
      <c r="AE249">
        <f t="shared" si="177"/>
        <v>-2.2502401894926214E-3</v>
      </c>
      <c r="AF249">
        <f t="shared" si="178"/>
        <v>3.6802187098424997E-3</v>
      </c>
      <c r="AG249">
        <f t="shared" si="194"/>
        <v>8490.9212931981256</v>
      </c>
      <c r="AH249">
        <f t="shared" si="195"/>
        <v>-5463.4286505851651</v>
      </c>
      <c r="AJ249">
        <f t="shared" si="179"/>
        <v>18000</v>
      </c>
      <c r="AK249">
        <f t="shared" si="180"/>
        <v>13953.383754975001</v>
      </c>
      <c r="AL249">
        <v>1</v>
      </c>
      <c r="AM249">
        <f t="shared" si="181"/>
        <v>30.463238528887501</v>
      </c>
      <c r="AN249">
        <f t="shared" si="196"/>
        <v>476.92251044898524</v>
      </c>
      <c r="AO249">
        <f t="shared" si="197"/>
        <v>-575.22044062827842</v>
      </c>
      <c r="AQ249">
        <f t="shared" si="182"/>
        <v>8.1631986677659779E-2</v>
      </c>
      <c r="AR249">
        <f t="shared" si="183"/>
        <v>-28.571195337180921</v>
      </c>
      <c r="AT249">
        <f t="shared" si="209"/>
        <v>-155403.55641273211</v>
      </c>
      <c r="AU249">
        <f t="shared" si="210"/>
        <v>-243041.76139541139</v>
      </c>
      <c r="AV249">
        <f t="shared" si="198"/>
        <v>-2.1396915007968236</v>
      </c>
      <c r="AW249">
        <f t="shared" si="199"/>
        <v>-7157.168430406663</v>
      </c>
      <c r="AX249">
        <f t="shared" si="200"/>
        <v>-21948.384286673321</v>
      </c>
      <c r="AY249">
        <f t="shared" si="208"/>
        <v>-1.8860145928468677</v>
      </c>
      <c r="BA249">
        <f t="shared" si="184"/>
        <v>12.495878104237928</v>
      </c>
      <c r="BB249">
        <f t="shared" si="201"/>
        <v>21.935335601287036</v>
      </c>
      <c r="BC249">
        <f t="shared" si="202"/>
        <v>-0.2536769079499559</v>
      </c>
      <c r="BD249">
        <f t="shared" si="185"/>
        <v>-194.53461620206937</v>
      </c>
      <c r="BF249">
        <f t="shared" si="186"/>
        <v>-18.262960677887005</v>
      </c>
      <c r="BG249">
        <f t="shared" si="187"/>
        <v>-185.52214970148066</v>
      </c>
      <c r="BH249">
        <f t="shared" si="203"/>
        <v>-5.5221497014806573</v>
      </c>
      <c r="BI249">
        <f t="shared" si="204"/>
        <v>-5.5221497014806573</v>
      </c>
      <c r="BJ249">
        <f t="shared" si="188"/>
        <v>0</v>
      </c>
      <c r="BK249">
        <f t="shared" si="205"/>
        <v>0</v>
      </c>
      <c r="BM249">
        <f t="shared" si="206"/>
        <v>-40.198296279174045</v>
      </c>
      <c r="BN249">
        <f t="shared" si="189"/>
        <v>-170.98753349941131</v>
      </c>
      <c r="BQ249" s="56">
        <f t="shared" si="207"/>
        <v>38.837296401572175</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1.0115886568946502</v>
      </c>
      <c r="D250">
        <f t="shared" si="160"/>
        <v>0.15151130928112175</v>
      </c>
      <c r="F250">
        <f t="shared" si="161"/>
        <v>6.0922499425046885E-4</v>
      </c>
      <c r="G250">
        <f t="shared" si="162"/>
        <v>9.6567901472116024E-3</v>
      </c>
      <c r="H250">
        <f t="shared" si="163"/>
        <v>-3.1319358598527884</v>
      </c>
      <c r="J250">
        <f t="shared" si="164"/>
        <v>15</v>
      </c>
      <c r="M250">
        <f t="shared" si="165"/>
        <v>1.46763955996854E-2</v>
      </c>
      <c r="N250">
        <f t="shared" si="166"/>
        <v>-1.5707963250000001</v>
      </c>
      <c r="O250">
        <f t="shared" si="167"/>
        <v>44.797707494586739</v>
      </c>
      <c r="P250">
        <f t="shared" si="168"/>
        <v>1.5484719016381585</v>
      </c>
      <c r="Q250">
        <f t="shared" si="169"/>
        <v>31.349570013802111</v>
      </c>
      <c r="R250">
        <f t="shared" si="170"/>
        <v>1.538892550713501</v>
      </c>
      <c r="S250">
        <f t="shared" si="171"/>
        <v>0.78188376235753376</v>
      </c>
      <c r="T250">
        <f t="shared" si="172"/>
        <v>-0.67311457092801408</v>
      </c>
      <c r="U250">
        <f t="shared" si="173"/>
        <v>0.84650672828674589</v>
      </c>
      <c r="V250">
        <f t="shared" si="174"/>
        <v>-0.56140731060466886</v>
      </c>
      <c r="X250">
        <f t="shared" si="192"/>
        <v>-17.984953626231686</v>
      </c>
      <c r="Y250">
        <f t="shared" si="175"/>
        <v>-154.60568856865771</v>
      </c>
      <c r="Z250">
        <f t="shared" si="193"/>
        <v>25.394311431342288</v>
      </c>
      <c r="AC250">
        <v>1</v>
      </c>
      <c r="AD250">
        <f t="shared" si="176"/>
        <v>44.786544818400003</v>
      </c>
      <c r="AE250">
        <f t="shared" si="177"/>
        <v>-2.3806622739448472E-3</v>
      </c>
      <c r="AF250">
        <f t="shared" si="178"/>
        <v>3.785367815838E-3</v>
      </c>
      <c r="AG250">
        <f t="shared" si="194"/>
        <v>8359.0809271843773</v>
      </c>
      <c r="AH250">
        <f t="shared" si="195"/>
        <v>-5521.2992831907704</v>
      </c>
      <c r="AJ250">
        <f t="shared" si="179"/>
        <v>18000</v>
      </c>
      <c r="AK250">
        <f t="shared" si="180"/>
        <v>14352.051862259999</v>
      </c>
      <c r="AL250">
        <v>1</v>
      </c>
      <c r="AM250">
        <f t="shared" si="181"/>
        <v>31.333616772570004</v>
      </c>
      <c r="AN250">
        <f t="shared" si="196"/>
        <v>475.88910805209457</v>
      </c>
      <c r="AO250">
        <f t="shared" si="197"/>
        <v>-559.27507568449028</v>
      </c>
      <c r="AQ250">
        <f t="shared" si="182"/>
        <v>7.7159898457573636E-2</v>
      </c>
      <c r="AR250">
        <f t="shared" si="183"/>
        <v>-27.777563444726507</v>
      </c>
      <c r="AT250">
        <f t="shared" si="209"/>
        <v>-152723.2553006144</v>
      </c>
      <c r="AU250">
        <f t="shared" si="210"/>
        <v>-232620.92368651219</v>
      </c>
      <c r="AV250">
        <f t="shared" si="198"/>
        <v>-2.1517502919229825</v>
      </c>
      <c r="AW250">
        <f t="shared" si="199"/>
        <v>-6397.8243687791582</v>
      </c>
      <c r="AX250">
        <f t="shared" si="200"/>
        <v>-21523.390968238768</v>
      </c>
      <c r="AY250">
        <f t="shared" si="208"/>
        <v>-1.8597281263173331</v>
      </c>
      <c r="BA250">
        <f t="shared" si="184"/>
        <v>12.393029058215415</v>
      </c>
      <c r="BB250">
        <f t="shared" si="201"/>
        <v>21.863549359950653</v>
      </c>
      <c r="BC250">
        <f t="shared" si="202"/>
        <v>-0.29202216560564942</v>
      </c>
      <c r="BD250">
        <f t="shared" si="185"/>
        <v>-196.73163763259279</v>
      </c>
      <c r="BF250">
        <f t="shared" si="186"/>
        <v>-18.818992190663366</v>
      </c>
      <c r="BG250">
        <f t="shared" si="187"/>
        <v>-187.49738573265279</v>
      </c>
      <c r="BH250">
        <f t="shared" si="203"/>
        <v>-7.4973857326527877</v>
      </c>
      <c r="BI250">
        <f t="shared" si="204"/>
        <v>-7.4973857326527877</v>
      </c>
      <c r="BJ250">
        <f t="shared" si="188"/>
        <v>0</v>
      </c>
      <c r="BK250">
        <f t="shared" si="205"/>
        <v>0</v>
      </c>
      <c r="BM250">
        <f t="shared" si="206"/>
        <v>-40.682541550614019</v>
      </c>
      <c r="BN250">
        <f t="shared" si="189"/>
        <v>-170.76574810005999</v>
      </c>
      <c r="BQ250" s="56">
        <f t="shared" si="207"/>
        <v>38.765510160235792</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1.0122374660120288</v>
      </c>
      <c r="D251">
        <f t="shared" si="160"/>
        <v>0.15565319892781695</v>
      </c>
      <c r="F251">
        <f t="shared" si="161"/>
        <v>5.7672118654237864E-4</v>
      </c>
      <c r="G251">
        <f t="shared" si="162"/>
        <v>9.395498991580941E-3</v>
      </c>
      <c r="H251">
        <f t="shared" si="163"/>
        <v>-3.1321971510084192</v>
      </c>
      <c r="J251">
        <f t="shared" si="164"/>
        <v>15</v>
      </c>
      <c r="M251">
        <f t="shared" si="165"/>
        <v>1.4279736259153361E-2</v>
      </c>
      <c r="N251">
        <f t="shared" si="166"/>
        <v>-1.5707963250000001</v>
      </c>
      <c r="O251">
        <f t="shared" si="167"/>
        <v>46.041476562192472</v>
      </c>
      <c r="P251">
        <f t="shared" si="168"/>
        <v>1.549075072080961</v>
      </c>
      <c r="Q251">
        <f t="shared" si="169"/>
        <v>32.219517299407457</v>
      </c>
      <c r="R251">
        <f t="shared" si="170"/>
        <v>1.5397542534304065</v>
      </c>
      <c r="S251">
        <f t="shared" si="171"/>
        <v>0.77346327332886733</v>
      </c>
      <c r="T251">
        <f t="shared" si="172"/>
        <v>-0.68650929793549631</v>
      </c>
      <c r="U251">
        <f t="shared" si="173"/>
        <v>0.83982950071668183</v>
      </c>
      <c r="V251">
        <f t="shared" si="174"/>
        <v>-0.57382726237942128</v>
      </c>
      <c r="X251">
        <f t="shared" si="192"/>
        <v>-18.380822903887722</v>
      </c>
      <c r="Y251">
        <f t="shared" si="175"/>
        <v>-155.77848774860973</v>
      </c>
      <c r="Z251">
        <f t="shared" si="193"/>
        <v>24.221512251390266</v>
      </c>
      <c r="AC251">
        <v>1</v>
      </c>
      <c r="AD251">
        <f t="shared" si="176"/>
        <v>46.0306155078</v>
      </c>
      <c r="AE251">
        <f t="shared" si="177"/>
        <v>-2.5147582199309382E-3</v>
      </c>
      <c r="AF251">
        <f t="shared" si="178"/>
        <v>3.8905169218334998E-3</v>
      </c>
      <c r="AG251">
        <f t="shared" si="194"/>
        <v>8227.7285159835155</v>
      </c>
      <c r="AH251">
        <f t="shared" si="195"/>
        <v>-5575.2868713156604</v>
      </c>
      <c r="AJ251">
        <f t="shared" si="179"/>
        <v>18000</v>
      </c>
      <c r="AK251">
        <f t="shared" si="180"/>
        <v>14750.719969545002</v>
      </c>
      <c r="AL251">
        <v>1</v>
      </c>
      <c r="AM251">
        <f t="shared" si="181"/>
        <v>32.203995016252499</v>
      </c>
      <c r="AN251">
        <f t="shared" si="196"/>
        <v>474.93824977371349</v>
      </c>
      <c r="AO251">
        <f t="shared" si="197"/>
        <v>-544.18905919535314</v>
      </c>
      <c r="AQ251">
        <f t="shared" si="182"/>
        <v>7.3045485423773385E-2</v>
      </c>
      <c r="AR251">
        <f t="shared" si="183"/>
        <v>-27.026829606796152</v>
      </c>
      <c r="AT251">
        <f t="shared" si="209"/>
        <v>-150081.32985667096</v>
      </c>
      <c r="AU251">
        <f t="shared" si="210"/>
        <v>-222776.66618835629</v>
      </c>
      <c r="AV251">
        <f t="shared" si="198"/>
        <v>-2.1636421477662444</v>
      </c>
      <c r="AW251">
        <f t="shared" si="199"/>
        <v>-5709.463663627751</v>
      </c>
      <c r="AX251">
        <f t="shared" si="200"/>
        <v>-21123.012354680177</v>
      </c>
      <c r="AY251">
        <f t="shared" si="208"/>
        <v>-1.8347839365479797</v>
      </c>
      <c r="BA251">
        <f t="shared" si="184"/>
        <v>12.276142459997004</v>
      </c>
      <c r="BB251">
        <f t="shared" si="201"/>
        <v>21.781238392249467</v>
      </c>
      <c r="BC251">
        <f t="shared" si="202"/>
        <v>-0.32885821121826475</v>
      </c>
      <c r="BD251">
        <f t="shared" si="185"/>
        <v>-198.84218758255869</v>
      </c>
      <c r="BF251">
        <f t="shared" si="186"/>
        <v>-19.371970149205421</v>
      </c>
      <c r="BG251">
        <f t="shared" si="187"/>
        <v>-189.38559376684179</v>
      </c>
      <c r="BH251">
        <f t="shared" si="203"/>
        <v>-9.3855937668417937</v>
      </c>
      <c r="BI251">
        <f t="shared" si="204"/>
        <v>-9.3855937668417937</v>
      </c>
      <c r="BJ251">
        <f t="shared" si="188"/>
        <v>0</v>
      </c>
      <c r="BK251">
        <f t="shared" si="205"/>
        <v>0</v>
      </c>
      <c r="BM251">
        <f t="shared" si="206"/>
        <v>-41.153208541454887</v>
      </c>
      <c r="BN251">
        <f t="shared" si="189"/>
        <v>-170.54340618428313</v>
      </c>
      <c r="BQ251" s="56">
        <f t="shared" si="207"/>
        <v>38.683199192534602</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1.0129036178960682</v>
      </c>
      <c r="D252">
        <f t="shared" si="160"/>
        <v>0.15978971150373678</v>
      </c>
      <c r="F252">
        <f t="shared" si="161"/>
        <v>5.4675132240939622E-4</v>
      </c>
      <c r="G252">
        <f t="shared" si="162"/>
        <v>9.1479825328235082E-3</v>
      </c>
      <c r="H252">
        <f t="shared" si="163"/>
        <v>-3.1324446674671766</v>
      </c>
      <c r="J252">
        <f t="shared" si="164"/>
        <v>15</v>
      </c>
      <c r="M252">
        <f t="shared" si="165"/>
        <v>1.3903953726017748E-2</v>
      </c>
      <c r="N252">
        <f t="shared" si="166"/>
        <v>-1.5707963250000001</v>
      </c>
      <c r="O252">
        <f t="shared" si="167"/>
        <v>47.285261499157784</v>
      </c>
      <c r="P252">
        <f t="shared" si="168"/>
        <v>1.5496465112998954</v>
      </c>
      <c r="Q252">
        <f t="shared" si="169"/>
        <v>33.089487251051565</v>
      </c>
      <c r="R252">
        <f t="shared" si="170"/>
        <v>1.54057064593318</v>
      </c>
      <c r="S252">
        <f t="shared" si="171"/>
        <v>0.76508931939638247</v>
      </c>
      <c r="T252">
        <f t="shared" si="172"/>
        <v>-0.69961629674872439</v>
      </c>
      <c r="U252">
        <f t="shared" si="173"/>
        <v>0.83313128625280897</v>
      </c>
      <c r="V252">
        <f t="shared" si="174"/>
        <v>-0.5860509597354725</v>
      </c>
      <c r="X252">
        <f t="shared" si="192"/>
        <v>-18.771420944042262</v>
      </c>
      <c r="Y252">
        <f t="shared" si="175"/>
        <v>-156.92748976816617</v>
      </c>
      <c r="Z252">
        <f t="shared" si="193"/>
        <v>23.072510231833832</v>
      </c>
      <c r="AC252">
        <v>1</v>
      </c>
      <c r="AD252">
        <f t="shared" si="176"/>
        <v>47.274686197200005</v>
      </c>
      <c r="AE252">
        <f t="shared" si="177"/>
        <v>-2.6525280274508948E-3</v>
      </c>
      <c r="AF252">
        <f t="shared" si="178"/>
        <v>3.9956660278289997E-3</v>
      </c>
      <c r="AG252">
        <f t="shared" si="194"/>
        <v>8097.008373878728</v>
      </c>
      <c r="AH252">
        <f t="shared" si="195"/>
        <v>-5625.4805816267981</v>
      </c>
      <c r="AJ252">
        <f t="shared" si="179"/>
        <v>18000</v>
      </c>
      <c r="AK252">
        <f t="shared" si="180"/>
        <v>15149.388076830001</v>
      </c>
      <c r="AL252">
        <v>1</v>
      </c>
      <c r="AM252">
        <f t="shared" si="181"/>
        <v>33.074373259935001</v>
      </c>
      <c r="AN252">
        <f t="shared" si="196"/>
        <v>474.06137556345647</v>
      </c>
      <c r="AO252">
        <f t="shared" si="197"/>
        <v>-529.89480667398709</v>
      </c>
      <c r="AQ252">
        <f t="shared" si="182"/>
        <v>6.92515979806234E-2</v>
      </c>
      <c r="AR252">
        <f t="shared" si="183"/>
        <v>-26.315607232636893</v>
      </c>
      <c r="AT252">
        <f t="shared" si="209"/>
        <v>-147477.20671216297</v>
      </c>
      <c r="AU252">
        <f t="shared" si="210"/>
        <v>-213467.26564605115</v>
      </c>
      <c r="AV252">
        <f t="shared" si="198"/>
        <v>-2.1753655291527201</v>
      </c>
      <c r="AW252">
        <f t="shared" si="199"/>
        <v>-5084.5256189442171</v>
      </c>
      <c r="AX252">
        <f t="shared" si="200"/>
        <v>-20744.837103046375</v>
      </c>
      <c r="AY252">
        <f t="shared" si="208"/>
        <v>-1.8111563907554247</v>
      </c>
      <c r="BA252">
        <f t="shared" si="184"/>
        <v>12.14750255763925</v>
      </c>
      <c r="BB252">
        <f t="shared" si="201"/>
        <v>21.68973998350268</v>
      </c>
      <c r="BC252">
        <f t="shared" si="202"/>
        <v>-0.36420913839729541</v>
      </c>
      <c r="BD252">
        <f t="shared" si="185"/>
        <v>-200.8676465141059</v>
      </c>
      <c r="BF252">
        <f t="shared" si="186"/>
        <v>-19.921275545848623</v>
      </c>
      <c r="BG252">
        <f t="shared" si="187"/>
        <v>-191.18822963407823</v>
      </c>
      <c r="BH252">
        <f t="shared" si="203"/>
        <v>-11.188229634078226</v>
      </c>
      <c r="BI252">
        <f t="shared" si="204"/>
        <v>-11.188229634078226</v>
      </c>
      <c r="BJ252">
        <f t="shared" si="188"/>
        <v>0</v>
      </c>
      <c r="BK252">
        <f t="shared" si="205"/>
        <v>0</v>
      </c>
      <c r="BM252">
        <f t="shared" si="206"/>
        <v>-41.611015529351299</v>
      </c>
      <c r="BN252">
        <f t="shared" si="189"/>
        <v>-170.32058311997233</v>
      </c>
      <c r="BQ252" s="56">
        <f t="shared" si="207"/>
        <v>38.591700783787822</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1.0135870783526173</v>
      </c>
      <c r="D253">
        <f t="shared" si="160"/>
        <v>0.1639207161955126</v>
      </c>
      <c r="F253">
        <f t="shared" si="161"/>
        <v>5.1905865632522537E-4</v>
      </c>
      <c r="G253">
        <f t="shared" si="162"/>
        <v>8.9131789545827747E-3</v>
      </c>
      <c r="H253">
        <f t="shared" si="163"/>
        <v>-3.1326794710454173</v>
      </c>
      <c r="J253">
        <f t="shared" si="164"/>
        <v>15</v>
      </c>
      <c r="M253">
        <f t="shared" si="165"/>
        <v>1.3547442092017291E-2</v>
      </c>
      <c r="N253">
        <f t="shared" si="166"/>
        <v>-1.5707963250000001</v>
      </c>
      <c r="O253">
        <f t="shared" si="167"/>
        <v>48.529061085302239</v>
      </c>
      <c r="P253">
        <f t="shared" si="168"/>
        <v>1.5501886587198919</v>
      </c>
      <c r="Q253">
        <f t="shared" si="169"/>
        <v>33.959478126766655</v>
      </c>
      <c r="R253">
        <f t="shared" si="170"/>
        <v>1.5413452094284223</v>
      </c>
      <c r="S253">
        <f t="shared" si="171"/>
        <v>0.756768897694447</v>
      </c>
      <c r="T253">
        <f t="shared" si="172"/>
        <v>-0.71244037936227111</v>
      </c>
      <c r="U253">
        <f t="shared" si="173"/>
        <v>0.82641851562520052</v>
      </c>
      <c r="V253">
        <f t="shared" si="174"/>
        <v>-0.59807945104836424</v>
      </c>
      <c r="X253">
        <f t="shared" si="192"/>
        <v>-19.156954480805155</v>
      </c>
      <c r="Y253">
        <f t="shared" si="175"/>
        <v>-158.05275950725203</v>
      </c>
      <c r="Z253">
        <f t="shared" si="193"/>
        <v>21.947240492747966</v>
      </c>
      <c r="AC253">
        <v>1</v>
      </c>
      <c r="AD253">
        <f t="shared" si="176"/>
        <v>48.518756886600009</v>
      </c>
      <c r="AE253">
        <f t="shared" si="177"/>
        <v>-2.7939716965047164E-3</v>
      </c>
      <c r="AF253">
        <f t="shared" si="178"/>
        <v>4.1008151338244999E-3</v>
      </c>
      <c r="AG253">
        <f t="shared" si="194"/>
        <v>7967.054329892715</v>
      </c>
      <c r="AH253">
        <f t="shared" si="195"/>
        <v>-5671.9758250948325</v>
      </c>
      <c r="AJ253">
        <f t="shared" si="179"/>
        <v>18000</v>
      </c>
      <c r="AK253">
        <f t="shared" si="180"/>
        <v>15548.056184115003</v>
      </c>
      <c r="AL253">
        <v>1</v>
      </c>
      <c r="AM253">
        <f t="shared" si="181"/>
        <v>33.944751503617503</v>
      </c>
      <c r="AN253">
        <f t="shared" si="196"/>
        <v>473.25100659306236</v>
      </c>
      <c r="AO253">
        <f t="shared" si="197"/>
        <v>-516.33163352334759</v>
      </c>
      <c r="AQ253">
        <f t="shared" si="182"/>
        <v>6.5745787338676268E-2</v>
      </c>
      <c r="AR253">
        <f t="shared" si="183"/>
        <v>-25.640857062083747</v>
      </c>
      <c r="AT253">
        <f t="shared" si="209"/>
        <v>-144910.5211311623</v>
      </c>
      <c r="AU253">
        <f t="shared" si="210"/>
        <v>-204655.00979502129</v>
      </c>
      <c r="AV253">
        <f t="shared" si="198"/>
        <v>-2.1869193489734755</v>
      </c>
      <c r="AW253">
        <f t="shared" si="199"/>
        <v>-4516.3963948683231</v>
      </c>
      <c r="AX253">
        <f t="shared" si="200"/>
        <v>-20386.747094183236</v>
      </c>
      <c r="AY253">
        <f t="shared" si="208"/>
        <v>-1.7888111543565712</v>
      </c>
      <c r="BA253">
        <f t="shared" si="184"/>
        <v>12.009193543526671</v>
      </c>
      <c r="BB253">
        <f t="shared" si="201"/>
        <v>21.590276881853519</v>
      </c>
      <c r="BC253">
        <f t="shared" si="202"/>
        <v>-0.39810819461690428</v>
      </c>
      <c r="BD253">
        <f t="shared" si="185"/>
        <v>-202.80991936718556</v>
      </c>
      <c r="BF253">
        <f t="shared" si="186"/>
        <v>-20.466347867210057</v>
      </c>
      <c r="BG253">
        <f t="shared" si="187"/>
        <v>-192.90726660696305</v>
      </c>
      <c r="BH253">
        <f t="shared" si="203"/>
        <v>-12.907266606963049</v>
      </c>
      <c r="BI253">
        <f t="shared" si="204"/>
        <v>-12.907266606963049</v>
      </c>
      <c r="BJ253">
        <f t="shared" si="188"/>
        <v>0</v>
      </c>
      <c r="BK253">
        <f t="shared" si="205"/>
        <v>0</v>
      </c>
      <c r="BM253">
        <f t="shared" si="206"/>
        <v>-42.05662474906358</v>
      </c>
      <c r="BN253">
        <f t="shared" si="189"/>
        <v>-170.09734723977749</v>
      </c>
      <c r="BQ253" s="56">
        <f t="shared" si="207"/>
        <v>38.492237682138658</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1.0142878123924222</v>
      </c>
      <c r="D254">
        <f t="shared" si="160"/>
        <v>0.16804608328980428</v>
      </c>
      <c r="F254">
        <f t="shared" si="161"/>
        <v>4.9341816023794219E-4</v>
      </c>
      <c r="G254">
        <f t="shared" si="162"/>
        <v>8.6901328900423815E-3</v>
      </c>
      <c r="H254">
        <f t="shared" si="163"/>
        <v>-3.132902517109958</v>
      </c>
      <c r="J254">
        <f t="shared" si="164"/>
        <v>15</v>
      </c>
      <c r="M254">
        <f t="shared" si="165"/>
        <v>1.320875603971686E-2</v>
      </c>
      <c r="N254">
        <f t="shared" si="166"/>
        <v>-1.5707963250000001</v>
      </c>
      <c r="O254">
        <f t="shared" si="167"/>
        <v>49.772874222398556</v>
      </c>
      <c r="P254">
        <f t="shared" si="168"/>
        <v>1.5507037099963903</v>
      </c>
      <c r="Q254">
        <f t="shared" si="169"/>
        <v>34.829488358592549</v>
      </c>
      <c r="R254">
        <f t="shared" si="170"/>
        <v>1.5420810775062823</v>
      </c>
      <c r="S254">
        <f t="shared" si="171"/>
        <v>0.74850835789911796</v>
      </c>
      <c r="T254">
        <f t="shared" si="172"/>
        <v>-0.72498652462176405</v>
      </c>
      <c r="U254">
        <f t="shared" si="173"/>
        <v>0.8196972943497367</v>
      </c>
      <c r="V254">
        <f t="shared" si="174"/>
        <v>-0.60991397741990883</v>
      </c>
      <c r="X254">
        <f t="shared" si="192"/>
        <v>-19.537610284909654</v>
      </c>
      <c r="Y254">
        <f t="shared" si="175"/>
        <v>-159.15441016983783</v>
      </c>
      <c r="Z254">
        <f t="shared" si="193"/>
        <v>20.845589830162169</v>
      </c>
      <c r="AC254">
        <v>1</v>
      </c>
      <c r="AD254">
        <f t="shared" si="176"/>
        <v>49.762827575999999</v>
      </c>
      <c r="AE254">
        <f t="shared" si="177"/>
        <v>-2.9390892270924041E-3</v>
      </c>
      <c r="AF254">
        <f t="shared" si="178"/>
        <v>4.2059642398199993E-3</v>
      </c>
      <c r="AG254">
        <f t="shared" si="194"/>
        <v>7837.9899852187109</v>
      </c>
      <c r="AH254">
        <f t="shared" si="195"/>
        <v>-5714.8731080612188</v>
      </c>
      <c r="AJ254">
        <f t="shared" si="179"/>
        <v>18000</v>
      </c>
      <c r="AK254">
        <f t="shared" si="180"/>
        <v>15946.724291400002</v>
      </c>
      <c r="AL254">
        <v>1</v>
      </c>
      <c r="AM254">
        <f t="shared" si="181"/>
        <v>34.815129747300006</v>
      </c>
      <c r="AN254">
        <f t="shared" si="196"/>
        <v>472.5005854621449</v>
      </c>
      <c r="AO254">
        <f t="shared" si="197"/>
        <v>-503.44489713978885</v>
      </c>
      <c r="AQ254">
        <f t="shared" si="182"/>
        <v>6.2499609377441388E-2</v>
      </c>
      <c r="AR254">
        <f t="shared" si="183"/>
        <v>-24.999843750976556</v>
      </c>
      <c r="AT254">
        <f t="shared" si="209"/>
        <v>-142381.06344580775</v>
      </c>
      <c r="AU254">
        <f t="shared" si="210"/>
        <v>-196305.70228908228</v>
      </c>
      <c r="AV254">
        <f t="shared" si="198"/>
        <v>-2.1983029262216256</v>
      </c>
      <c r="AW254">
        <f t="shared" si="199"/>
        <v>-3999.2704293327765</v>
      </c>
      <c r="AX254">
        <f t="shared" si="200"/>
        <v>-20046.876068591326</v>
      </c>
      <c r="AY254">
        <f t="shared" si="208"/>
        <v>-1.7677071687288624</v>
      </c>
      <c r="BA254">
        <f t="shared" si="184"/>
        <v>11.863093998134458</v>
      </c>
      <c r="BB254">
        <f t="shared" si="201"/>
        <v>21.483959431621248</v>
      </c>
      <c r="BC254">
        <f t="shared" si="202"/>
        <v>-0.43059575749276324</v>
      </c>
      <c r="BD254">
        <f t="shared" si="185"/>
        <v>-204.67131960876512</v>
      </c>
      <c r="BF254">
        <f t="shared" si="186"/>
        <v>-21.006688653120506</v>
      </c>
      <c r="BG254">
        <f t="shared" si="187"/>
        <v>-194.54508032297727</v>
      </c>
      <c r="BH254">
        <f t="shared" si="203"/>
        <v>-14.54508032297727</v>
      </c>
      <c r="BI254">
        <f t="shared" si="204"/>
        <v>-14.54508032297727</v>
      </c>
      <c r="BJ254">
        <f t="shared" si="188"/>
        <v>0</v>
      </c>
      <c r="BK254">
        <f t="shared" si="205"/>
        <v>0</v>
      </c>
      <c r="BM254">
        <f t="shared" si="206"/>
        <v>-42.49064808474175</v>
      </c>
      <c r="BN254">
        <f t="shared" si="189"/>
        <v>-169.87376071421215</v>
      </c>
      <c r="BQ254" s="56">
        <f t="shared" si="207"/>
        <v>38.385920231906383</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1.0150057842397626</v>
      </c>
      <c r="D255">
        <f t="shared" si="160"/>
        <v>0.17216568419457623</v>
      </c>
      <c r="F255">
        <f t="shared" si="161"/>
        <v>4.6963193457853943E-4</v>
      </c>
      <c r="G255">
        <f t="shared" si="162"/>
        <v>8.4779824024601054E-3</v>
      </c>
      <c r="H255">
        <f t="shared" si="163"/>
        <v>-3.1331146675975403</v>
      </c>
      <c r="J255">
        <f t="shared" si="164"/>
        <v>15</v>
      </c>
      <c r="M255">
        <f t="shared" si="165"/>
        <v>1.288659125826035E-2</v>
      </c>
      <c r="N255">
        <f t="shared" si="166"/>
        <v>-1.5707963250000001</v>
      </c>
      <c r="O255">
        <f t="shared" si="167"/>
        <v>51.016699919309424</v>
      </c>
      <c r="P255">
        <f t="shared" si="168"/>
        <v>1.5511936467189467</v>
      </c>
      <c r="Q255">
        <f t="shared" si="169"/>
        <v>35.699516531382841</v>
      </c>
      <c r="R255">
        <f t="shared" si="170"/>
        <v>1.5427810784616962</v>
      </c>
      <c r="S255">
        <f t="shared" si="171"/>
        <v>0.74031343540726302</v>
      </c>
      <c r="T255">
        <f t="shared" si="172"/>
        <v>-0.73725984801588873</v>
      </c>
      <c r="U255">
        <f t="shared" si="173"/>
        <v>0.81297340576476862</v>
      </c>
      <c r="V255">
        <f t="shared" si="174"/>
        <v>-0.62155595757823967</v>
      </c>
      <c r="X255">
        <f t="shared" si="192"/>
        <v>-19.913557642565401</v>
      </c>
      <c r="Y255">
        <f t="shared" si="175"/>
        <v>-160.23259730600685</v>
      </c>
      <c r="Z255">
        <f t="shared" si="193"/>
        <v>19.767402693993148</v>
      </c>
      <c r="AC255">
        <v>1</v>
      </c>
      <c r="AD255">
        <f t="shared" si="176"/>
        <v>51.006898265400004</v>
      </c>
      <c r="AE255">
        <f t="shared" si="177"/>
        <v>-3.0878806192139573E-3</v>
      </c>
      <c r="AF255">
        <f t="shared" si="178"/>
        <v>4.3111133458154996E-3</v>
      </c>
      <c r="AG255">
        <f t="shared" si="194"/>
        <v>7709.9290088646694</v>
      </c>
      <c r="AH255">
        <f t="shared" si="195"/>
        <v>-5754.276998090867</v>
      </c>
      <c r="AJ255">
        <f t="shared" si="179"/>
        <v>18000</v>
      </c>
      <c r="AK255">
        <f t="shared" si="180"/>
        <v>16345.392398685</v>
      </c>
      <c r="AL255">
        <v>1</v>
      </c>
      <c r="AM255">
        <f t="shared" si="181"/>
        <v>35.685507990982501</v>
      </c>
      <c r="AN255">
        <f t="shared" si="196"/>
        <v>471.8043432854775</v>
      </c>
      <c r="AO255">
        <f t="shared" si="197"/>
        <v>-491.18526380915711</v>
      </c>
      <c r="AQ255">
        <f t="shared" si="182"/>
        <v>5.9488045877180984E-2</v>
      </c>
      <c r="AR255">
        <f t="shared" si="183"/>
        <v>-24.390098809644201</v>
      </c>
      <c r="AT255">
        <f t="shared" si="209"/>
        <v>-139888.7359509099</v>
      </c>
      <c r="AU255">
        <f t="shared" si="210"/>
        <v>-188388.24103560389</v>
      </c>
      <c r="AV255">
        <f t="shared" si="198"/>
        <v>-2.2095159448952804</v>
      </c>
      <c r="AW255">
        <f t="shared" si="199"/>
        <v>-3528.0350831260298</v>
      </c>
      <c r="AX255">
        <f t="shared" si="200"/>
        <v>-19723.574971601804</v>
      </c>
      <c r="AY255">
        <f t="shared" si="208"/>
        <v>-1.7477984051569242</v>
      </c>
      <c r="BA255">
        <f t="shared" si="184"/>
        <v>11.7108788303686</v>
      </c>
      <c r="BB255">
        <f t="shared" si="201"/>
        <v>21.371789749198243</v>
      </c>
      <c r="BC255">
        <f t="shared" si="202"/>
        <v>-0.46171753973835616</v>
      </c>
      <c r="BD255">
        <f t="shared" si="185"/>
        <v>-206.45446638440032</v>
      </c>
      <c r="BF255">
        <f t="shared" si="186"/>
        <v>-21.541862307958162</v>
      </c>
      <c r="BG255">
        <f t="shared" si="187"/>
        <v>-196.10434668079503</v>
      </c>
      <c r="BH255">
        <f t="shared" si="203"/>
        <v>-16.104346680795032</v>
      </c>
      <c r="BI255">
        <f t="shared" si="204"/>
        <v>-16.104346680795032</v>
      </c>
      <c r="BJ255">
        <f t="shared" si="188"/>
        <v>0</v>
      </c>
      <c r="BK255">
        <f t="shared" si="205"/>
        <v>0</v>
      </c>
      <c r="BM255">
        <f t="shared" si="206"/>
        <v>-42.913652057156412</v>
      </c>
      <c r="BN255">
        <f t="shared" si="189"/>
        <v>-169.64988029639471</v>
      </c>
      <c r="BQ255" s="56">
        <f t="shared" si="207"/>
        <v>38.273750549483381</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1.0157409573412433</v>
      </c>
      <c r="D256">
        <f t="shared" si="160"/>
        <v>0.17627939145983762</v>
      </c>
      <c r="F256">
        <f t="shared" si="161"/>
        <v>4.4752537570854392E-4</v>
      </c>
      <c r="G256">
        <f t="shared" si="162"/>
        <v>8.2759478317102324E-3</v>
      </c>
      <c r="H256">
        <f t="shared" si="163"/>
        <v>-3.1333167021682899</v>
      </c>
      <c r="J256">
        <f t="shared" si="164"/>
        <v>15</v>
      </c>
      <c r="M256">
        <f t="shared" si="165"/>
        <v>1.25797676568732E-2</v>
      </c>
      <c r="N256">
        <f t="shared" si="166"/>
        <v>-1.5707963250000001</v>
      </c>
      <c r="O256">
        <f t="shared" si="167"/>
        <v>52.26053727924613</v>
      </c>
      <c r="P256">
        <f t="shared" si="168"/>
        <v>1.5516602618753841</v>
      </c>
      <c r="Q256">
        <f t="shared" si="169"/>
        <v>36.569561364634531</v>
      </c>
      <c r="R256">
        <f t="shared" si="170"/>
        <v>1.5434477715811326</v>
      </c>
      <c r="S256">
        <f t="shared" si="171"/>
        <v>0.73218928481296641</v>
      </c>
      <c r="T256">
        <f t="shared" si="172"/>
        <v>-0.74926557387386716</v>
      </c>
      <c r="U256">
        <f t="shared" si="173"/>
        <v>0.80625231541280007</v>
      </c>
      <c r="V256">
        <f t="shared" si="174"/>
        <v>-0.63300697324511146</v>
      </c>
      <c r="X256">
        <f t="shared" si="192"/>
        <v>-20.284950503367231</v>
      </c>
      <c r="Y256">
        <f t="shared" si="175"/>
        <v>-161.28751348038853</v>
      </c>
      <c r="Z256">
        <f t="shared" si="193"/>
        <v>18.712486519611474</v>
      </c>
      <c r="AC256">
        <v>1</v>
      </c>
      <c r="AD256">
        <f t="shared" si="176"/>
        <v>52.250968954800008</v>
      </c>
      <c r="AE256">
        <f t="shared" si="177"/>
        <v>-3.2403458728693761E-3</v>
      </c>
      <c r="AF256">
        <f t="shared" si="178"/>
        <v>4.4162624518109999E-3</v>
      </c>
      <c r="AG256">
        <f t="shared" si="194"/>
        <v>7582.9754649610568</v>
      </c>
      <c r="AH256">
        <f t="shared" si="195"/>
        <v>-5790.295194405865</v>
      </c>
      <c r="AJ256">
        <f t="shared" si="179"/>
        <v>18000</v>
      </c>
      <c r="AK256">
        <f t="shared" si="180"/>
        <v>16744.060505970003</v>
      </c>
      <c r="AL256">
        <v>1</v>
      </c>
      <c r="AM256">
        <f t="shared" si="181"/>
        <v>36.555886234665003</v>
      </c>
      <c r="AN256">
        <f t="shared" si="196"/>
        <v>471.15718861637163</v>
      </c>
      <c r="AO256">
        <f t="shared" si="197"/>
        <v>-479.50807973467977</v>
      </c>
      <c r="AQ256">
        <f t="shared" si="182"/>
        <v>5.6689021037295707E-2</v>
      </c>
      <c r="AR256">
        <f t="shared" si="183"/>
        <v>-23.809388835664198</v>
      </c>
      <c r="AT256">
        <f t="shared" si="209"/>
        <v>-137433.51830122859</v>
      </c>
      <c r="AU256">
        <f t="shared" si="210"/>
        <v>-180874.25754264716</v>
      </c>
      <c r="AV256">
        <f t="shared" si="198"/>
        <v>-2.2205584170777071</v>
      </c>
      <c r="AW256">
        <f t="shared" si="199"/>
        <v>-3098.1741499394052</v>
      </c>
      <c r="AX256">
        <f t="shared" si="200"/>
        <v>-19415.382768580152</v>
      </c>
      <c r="AY256">
        <f t="shared" si="208"/>
        <v>-1.7290353841280415</v>
      </c>
      <c r="BA256">
        <f t="shared" si="184"/>
        <v>11.55402673372552</v>
      </c>
      <c r="BB256">
        <f t="shared" si="201"/>
        <v>21.25466736155645</v>
      </c>
      <c r="BC256">
        <f t="shared" si="202"/>
        <v>-0.49152303294966559</v>
      </c>
      <c r="BD256">
        <f t="shared" si="185"/>
        <v>-208.16219535366554</v>
      </c>
      <c r="BF256">
        <f t="shared" si="186"/>
        <v>-22.071494846625338</v>
      </c>
      <c r="BG256">
        <f t="shared" si="187"/>
        <v>-197.58795331357209</v>
      </c>
      <c r="BH256">
        <f t="shared" si="203"/>
        <v>-17.587953313572086</v>
      </c>
      <c r="BI256">
        <f t="shared" si="204"/>
        <v>-17.587953313572086</v>
      </c>
      <c r="BJ256">
        <f t="shared" si="188"/>
        <v>0</v>
      </c>
      <c r="BK256">
        <f t="shared" si="205"/>
        <v>0</v>
      </c>
      <c r="BM256">
        <f t="shared" si="206"/>
        <v>-43.326162208181799</v>
      </c>
      <c r="BN256">
        <f t="shared" si="189"/>
        <v>-169.42575795990655</v>
      </c>
      <c r="BQ256" s="56">
        <f t="shared" si="207"/>
        <v>38.156628161841589</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1.0164932943747318</v>
      </c>
      <c r="D257">
        <f t="shared" si="160"/>
        <v>0.18038707879784005</v>
      </c>
      <c r="F257">
        <f t="shared" si="161"/>
        <v>4.2694396057058379E-4</v>
      </c>
      <c r="G257">
        <f t="shared" si="162"/>
        <v>8.0833222019716169E-3</v>
      </c>
      <c r="H257">
        <f t="shared" si="163"/>
        <v>-3.1335093277980284</v>
      </c>
      <c r="J257">
        <f t="shared" si="164"/>
        <v>15</v>
      </c>
      <c r="M257">
        <f t="shared" si="165"/>
        <v>1.2287214920666846E-2</v>
      </c>
      <c r="N257">
        <f t="shared" si="166"/>
        <v>-1.5707963250000001</v>
      </c>
      <c r="O257">
        <f t="shared" si="167"/>
        <v>53.504385488803912</v>
      </c>
      <c r="P257">
        <f t="shared" si="168"/>
        <v>1.5521051817659284</v>
      </c>
      <c r="Q257">
        <f t="shared" si="169"/>
        <v>37.439621696849663</v>
      </c>
      <c r="R257">
        <f t="shared" si="170"/>
        <v>1.5440834783751625</v>
      </c>
      <c r="S257">
        <f t="shared" si="171"/>
        <v>0.72414051333001894</v>
      </c>
      <c r="T257">
        <f t="shared" si="172"/>
        <v>-0.76100900988884168</v>
      </c>
      <c r="U257">
        <f t="shared" si="173"/>
        <v>0.79953917660098384</v>
      </c>
      <c r="V257">
        <f t="shared" si="174"/>
        <v>-0.64426875501324443</v>
      </c>
      <c r="X257">
        <f t="shared" si="192"/>
        <v>-20.651929344839012</v>
      </c>
      <c r="Y257">
        <f t="shared" si="175"/>
        <v>-162.31938350664686</v>
      </c>
      <c r="Z257">
        <f t="shared" si="193"/>
        <v>17.680616493353142</v>
      </c>
      <c r="AC257">
        <v>1</v>
      </c>
      <c r="AD257">
        <f t="shared" si="176"/>
        <v>53.495039644199998</v>
      </c>
      <c r="AE257">
        <f t="shared" si="177"/>
        <v>-3.3964849880586587E-3</v>
      </c>
      <c r="AF257">
        <f t="shared" si="178"/>
        <v>4.5214115578064993E-3</v>
      </c>
      <c r="AG257">
        <f t="shared" si="194"/>
        <v>7457.2241656340857</v>
      </c>
      <c r="AH257">
        <f t="shared" si="195"/>
        <v>-5823.0376939933485</v>
      </c>
      <c r="AJ257">
        <f t="shared" si="179"/>
        <v>18000</v>
      </c>
      <c r="AK257">
        <f t="shared" si="180"/>
        <v>17142.728613255</v>
      </c>
      <c r="AL257">
        <v>1</v>
      </c>
      <c r="AM257">
        <f t="shared" si="181"/>
        <v>37.426264478347505</v>
      </c>
      <c r="AN257">
        <f t="shared" si="196"/>
        <v>470.55461420136243</v>
      </c>
      <c r="AO257">
        <f t="shared" si="197"/>
        <v>-468.37282935196691</v>
      </c>
      <c r="AQ257">
        <f t="shared" si="182"/>
        <v>5.4082995765301428E-2</v>
      </c>
      <c r="AR257">
        <f t="shared" si="183"/>
        <v>-23.255688179079616</v>
      </c>
      <c r="AT257">
        <f t="shared" si="209"/>
        <v>-135015.43984356523</v>
      </c>
      <c r="AU257">
        <f t="shared" si="210"/>
        <v>-173737.80720042891</v>
      </c>
      <c r="AV257">
        <f t="shared" si="198"/>
        <v>-2.2314306496342495</v>
      </c>
      <c r="AW257">
        <f t="shared" si="199"/>
        <v>-2705.6867726080854</v>
      </c>
      <c r="AX257">
        <f t="shared" si="200"/>
        <v>-19121.001747055998</v>
      </c>
      <c r="AY257">
        <f t="shared" si="208"/>
        <v>-1.7113664634122319</v>
      </c>
      <c r="BA257">
        <f t="shared" si="184"/>
        <v>11.393831440252413</v>
      </c>
      <c r="BB257">
        <f t="shared" si="201"/>
        <v>21.133395804765801</v>
      </c>
      <c r="BC257">
        <f t="shared" si="202"/>
        <v>-0.52006418622201767</v>
      </c>
      <c r="BD257">
        <f t="shared" si="185"/>
        <v>-209.79748298047591</v>
      </c>
      <c r="BF257">
        <f t="shared" si="186"/>
        <v>-22.595271163153466</v>
      </c>
      <c r="BG257">
        <f t="shared" si="187"/>
        <v>-198.99892442770931</v>
      </c>
      <c r="BH257">
        <f t="shared" si="203"/>
        <v>-18.998924427709312</v>
      </c>
      <c r="BI257">
        <f t="shared" si="204"/>
        <v>-18.998924427709312</v>
      </c>
      <c r="BJ257">
        <f t="shared" si="188"/>
        <v>0</v>
      </c>
      <c r="BK257">
        <f t="shared" si="205"/>
        <v>0</v>
      </c>
      <c r="BM257">
        <f t="shared" si="206"/>
        <v>-43.728666967919267</v>
      </c>
      <c r="BN257">
        <f t="shared" si="189"/>
        <v>-169.20144144723344</v>
      </c>
      <c r="BQ257" s="56">
        <f t="shared" si="207"/>
        <v>38.035356605050936</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1.0172627572584403</v>
      </c>
      <c r="D258">
        <f t="shared" si="160"/>
        <v>0.18448862110272696</v>
      </c>
      <c r="F258">
        <f t="shared" si="161"/>
        <v>4.0775053749214353E-4</v>
      </c>
      <c r="G258">
        <f t="shared" si="162"/>
        <v>7.8994629413446961E-3</v>
      </c>
      <c r="H258">
        <f t="shared" si="163"/>
        <v>-3.1336931870586553</v>
      </c>
      <c r="J258">
        <f t="shared" si="164"/>
        <v>15</v>
      </c>
      <c r="M258">
        <f t="shared" si="165"/>
        <v>1.2007960036106236E-2</v>
      </c>
      <c r="N258">
        <f t="shared" si="166"/>
        <v>-1.5707963250000001</v>
      </c>
      <c r="O258">
        <f t="shared" si="167"/>
        <v>54.748243808491573</v>
      </c>
      <c r="P258">
        <f t="shared" si="168"/>
        <v>1.5525298849315543</v>
      </c>
      <c r="Q258">
        <f t="shared" si="169"/>
        <v>38.309696472026687</v>
      </c>
      <c r="R258">
        <f t="shared" si="170"/>
        <v>1.544690309559329</v>
      </c>
      <c r="S258">
        <f t="shared" si="171"/>
        <v>0.71617121386326743</v>
      </c>
      <c r="T258">
        <f t="shared" si="172"/>
        <v>-0.77249552387407527</v>
      </c>
      <c r="U258">
        <f t="shared" si="173"/>
        <v>0.79283883698231339</v>
      </c>
      <c r="V258">
        <f t="shared" si="174"/>
        <v>-0.65534316876772714</v>
      </c>
      <c r="X258">
        <f t="shared" si="192"/>
        <v>-21.014622793646534</v>
      </c>
      <c r="Y258">
        <f t="shared" si="175"/>
        <v>-163.32846018061332</v>
      </c>
      <c r="Z258">
        <f t="shared" si="193"/>
        <v>16.67153981938668</v>
      </c>
      <c r="AC258">
        <v>1</v>
      </c>
      <c r="AD258">
        <f t="shared" si="176"/>
        <v>54.739110333600003</v>
      </c>
      <c r="AE258">
        <f t="shared" si="177"/>
        <v>-3.5562979647818086E-3</v>
      </c>
      <c r="AF258">
        <f t="shared" si="178"/>
        <v>4.6265606638019995E-3</v>
      </c>
      <c r="AG258">
        <f t="shared" si="194"/>
        <v>7332.7610438202582</v>
      </c>
      <c r="AH258">
        <f t="shared" si="195"/>
        <v>-5852.6160454832707</v>
      </c>
      <c r="AJ258">
        <f t="shared" si="179"/>
        <v>18000</v>
      </c>
      <c r="AK258">
        <f t="shared" si="180"/>
        <v>17541.396720540004</v>
      </c>
      <c r="AL258">
        <v>1</v>
      </c>
      <c r="AM258">
        <f t="shared" si="181"/>
        <v>38.296642722030008</v>
      </c>
      <c r="AN258">
        <f t="shared" si="196"/>
        <v>469.99261836897477</v>
      </c>
      <c r="AO258">
        <f t="shared" si="197"/>
        <v>-457.74266712802347</v>
      </c>
      <c r="AQ258">
        <f t="shared" si="182"/>
        <v>5.1652625761230572E-2</v>
      </c>
      <c r="AR258">
        <f t="shared" si="183"/>
        <v>-22.72715533494145</v>
      </c>
      <c r="AT258">
        <f t="shared" si="209"/>
        <v>-132634.55761947608</v>
      </c>
      <c r="AU258">
        <f t="shared" si="210"/>
        <v>-166955.10226323197</v>
      </c>
      <c r="AV258">
        <f t="shared" si="198"/>
        <v>-2.2421332140663246</v>
      </c>
      <c r="AW258">
        <f t="shared" si="199"/>
        <v>-2347.0190048263312</v>
      </c>
      <c r="AX258">
        <f t="shared" si="200"/>
        <v>-18839.2765206892</v>
      </c>
      <c r="AY258">
        <f t="shared" si="208"/>
        <v>-1.6947389081001267</v>
      </c>
      <c r="BA258">
        <f t="shared" si="184"/>
        <v>11.231415352466435</v>
      </c>
      <c r="BB258">
        <f t="shared" si="201"/>
        <v>21.008689766430145</v>
      </c>
      <c r="BC258">
        <f t="shared" si="202"/>
        <v>-0.54739430596619787</v>
      </c>
      <c r="BD258">
        <f t="shared" si="185"/>
        <v>-211.36338349719389</v>
      </c>
      <c r="BF258">
        <f t="shared" si="186"/>
        <v>-23.112931309625854</v>
      </c>
      <c r="BG258">
        <f t="shared" si="187"/>
        <v>-200.34035824026475</v>
      </c>
      <c r="BH258">
        <f t="shared" si="203"/>
        <v>-20.340358240264749</v>
      </c>
      <c r="BI258">
        <f t="shared" si="204"/>
        <v>-20.340358240264749</v>
      </c>
      <c r="BJ258">
        <f t="shared" si="188"/>
        <v>0</v>
      </c>
      <c r="BK258">
        <f t="shared" si="205"/>
        <v>0</v>
      </c>
      <c r="BM258">
        <f t="shared" si="206"/>
        <v>-44.121621076056002</v>
      </c>
      <c r="BN258">
        <f t="shared" si="189"/>
        <v>-168.97697474307088</v>
      </c>
      <c r="BQ258" s="56">
        <f t="shared" si="207"/>
        <v>37.910650566715283</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1.0180493071601462</v>
      </c>
      <c r="D259">
        <f t="shared" si="160"/>
        <v>0.18858389446962887</v>
      </c>
      <c r="F259">
        <f t="shared" si="161"/>
        <v>3.8982303407816908E-4</v>
      </c>
      <c r="G259">
        <f t="shared" si="162"/>
        <v>7.7237847086510042E-3</v>
      </c>
      <c r="H259">
        <f t="shared" si="163"/>
        <v>-3.1338688652913493</v>
      </c>
      <c r="J259">
        <f t="shared" si="164"/>
        <v>15</v>
      </c>
      <c r="M259">
        <f t="shared" si="165"/>
        <v>1.1741116479748319E-2</v>
      </c>
      <c r="N259">
        <f t="shared" si="166"/>
        <v>-1.5707963250000001</v>
      </c>
      <c r="O259">
        <f t="shared" si="167"/>
        <v>55.992111564522979</v>
      </c>
      <c r="P259">
        <f t="shared" si="168"/>
        <v>1.5529357185605723</v>
      </c>
      <c r="Q259">
        <f t="shared" si="169"/>
        <v>39.179784727950754</v>
      </c>
      <c r="R259">
        <f t="shared" si="170"/>
        <v>1.5452701884434445</v>
      </c>
      <c r="S259">
        <f t="shared" si="171"/>
        <v>0.70828499748108276</v>
      </c>
      <c r="T259">
        <f t="shared" si="172"/>
        <v>-0.78373052264883813</v>
      </c>
      <c r="U259">
        <f t="shared" si="173"/>
        <v>0.78615584600832988</v>
      </c>
      <c r="V259">
        <f t="shared" si="174"/>
        <v>-0.66623220267743366</v>
      </c>
      <c r="X259">
        <f t="shared" si="192"/>
        <v>-21.373149037308306</v>
      </c>
      <c r="Y259">
        <f t="shared" si="175"/>
        <v>-164.31502045496427</v>
      </c>
      <c r="Z259">
        <f t="shared" si="193"/>
        <v>15.684979545035731</v>
      </c>
      <c r="AC259">
        <v>1</v>
      </c>
      <c r="AD259">
        <f t="shared" si="176"/>
        <v>55.983181023000007</v>
      </c>
      <c r="AE259">
        <f t="shared" si="177"/>
        <v>-3.7197848030388237E-3</v>
      </c>
      <c r="AF259">
        <f t="shared" si="178"/>
        <v>4.7317097697974998E-3</v>
      </c>
      <c r="AG259">
        <f t="shared" si="194"/>
        <v>7209.6635408834291</v>
      </c>
      <c r="AH259">
        <f t="shared" si="195"/>
        <v>-5879.1426836798109</v>
      </c>
      <c r="AJ259">
        <f t="shared" si="179"/>
        <v>18000</v>
      </c>
      <c r="AK259">
        <f t="shared" si="180"/>
        <v>17940.064827825001</v>
      </c>
      <c r="AL259">
        <v>1</v>
      </c>
      <c r="AM259">
        <f t="shared" si="181"/>
        <v>39.167020965712503</v>
      </c>
      <c r="AN259">
        <f t="shared" si="196"/>
        <v>469.46763848598113</v>
      </c>
      <c r="AO259">
        <f t="shared" si="197"/>
        <v>-447.58401147895711</v>
      </c>
      <c r="AQ259">
        <f t="shared" si="182"/>
        <v>4.9382472185322539E-2</v>
      </c>
      <c r="AR259">
        <f t="shared" si="183"/>
        <v>-22.222112483395144</v>
      </c>
      <c r="AT259">
        <f t="shared" si="209"/>
        <v>-130290.93901338914</v>
      </c>
      <c r="AU259">
        <f t="shared" si="210"/>
        <v>-160504.28077299483</v>
      </c>
      <c r="AV259">
        <f t="shared" si="198"/>
        <v>-2.2526669191424</v>
      </c>
      <c r="AW259">
        <f t="shared" si="199"/>
        <v>-2019.0058026695506</v>
      </c>
      <c r="AX259">
        <f t="shared" si="200"/>
        <v>-18569.176104114427</v>
      </c>
      <c r="AY259">
        <f t="shared" si="208"/>
        <v>-1.6790997617527355</v>
      </c>
      <c r="BA259">
        <f t="shared" si="184"/>
        <v>11.067744429381083</v>
      </c>
      <c r="BB259">
        <f t="shared" si="201"/>
        <v>20.881182441631594</v>
      </c>
      <c r="BC259">
        <f t="shared" si="202"/>
        <v>-0.57356715738966457</v>
      </c>
      <c r="BD259">
        <f t="shared" si="185"/>
        <v>-212.86297742329504</v>
      </c>
      <c r="BF259">
        <f t="shared" si="186"/>
        <v>-23.624266176119232</v>
      </c>
      <c r="BG259">
        <f t="shared" si="187"/>
        <v>-201.61537590751914</v>
      </c>
      <c r="BH259">
        <f t="shared" si="203"/>
        <v>-21.615375907519137</v>
      </c>
      <c r="BI259">
        <f t="shared" si="204"/>
        <v>-21.615375907519137</v>
      </c>
      <c r="BJ259">
        <f t="shared" si="188"/>
        <v>0</v>
      </c>
      <c r="BK259">
        <f t="shared" si="205"/>
        <v>0</v>
      </c>
      <c r="BM259">
        <f t="shared" si="206"/>
        <v>-44.505448617750829</v>
      </c>
      <c r="BN259">
        <f t="shared" si="189"/>
        <v>-168.75239848422413</v>
      </c>
      <c r="BQ259" s="56">
        <f t="shared" si="207"/>
        <v>37.783143241916733</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1.0188529045065449</v>
      </c>
      <c r="D260">
        <f t="shared" si="160"/>
        <v>0.19267277621320011</v>
      </c>
      <c r="F260">
        <f t="shared" si="161"/>
        <v>3.7305251038109163E-4</v>
      </c>
      <c r="G260">
        <f t="shared" si="162"/>
        <v>7.5557531584034424E-3</v>
      </c>
      <c r="H260">
        <f t="shared" si="163"/>
        <v>-3.1340368968415966</v>
      </c>
      <c r="J260">
        <f t="shared" si="164"/>
        <v>15</v>
      </c>
      <c r="M260">
        <f t="shared" si="165"/>
        <v>1.1485874817145095E-2</v>
      </c>
      <c r="N260">
        <f t="shared" si="166"/>
        <v>-1.5707963250000001</v>
      </c>
      <c r="O260">
        <f t="shared" si="167"/>
        <v>57.235988141678746</v>
      </c>
      <c r="P260">
        <f t="shared" si="168"/>
        <v>1.5533239127568585</v>
      </c>
      <c r="Q260">
        <f t="shared" si="169"/>
        <v>40.049885586009651</v>
      </c>
      <c r="R260">
        <f t="shared" si="170"/>
        <v>1.545824871274871</v>
      </c>
      <c r="S260">
        <f t="shared" si="171"/>
        <v>0.70048502508608579</v>
      </c>
      <c r="T260">
        <f t="shared" si="172"/>
        <v>-0.79471943294383884</v>
      </c>
      <c r="U260">
        <f t="shared" si="173"/>
        <v>0.7794944631137195</v>
      </c>
      <c r="V260">
        <f t="shared" si="174"/>
        <v>-0.67693795477507723</v>
      </c>
      <c r="X260">
        <f t="shared" si="192"/>
        <v>-21.727617055100438</v>
      </c>
      <c r="Y260">
        <f t="shared" si="175"/>
        <v>-165.27936200665764</v>
      </c>
      <c r="Z260">
        <f t="shared" si="193"/>
        <v>14.720637993342365</v>
      </c>
      <c r="AC260">
        <v>1</v>
      </c>
      <c r="AD260">
        <f t="shared" si="176"/>
        <v>57.227251712400005</v>
      </c>
      <c r="AE260">
        <f t="shared" si="177"/>
        <v>-3.8869455028297047E-3</v>
      </c>
      <c r="AF260">
        <f t="shared" si="178"/>
        <v>4.8368588757930001E-3</v>
      </c>
      <c r="AG260">
        <f t="shared" si="194"/>
        <v>7088.001004382174</v>
      </c>
      <c r="AH260">
        <f t="shared" si="195"/>
        <v>-5902.7303382621139</v>
      </c>
      <c r="AJ260">
        <f t="shared" si="179"/>
        <v>18000</v>
      </c>
      <c r="AK260">
        <f t="shared" si="180"/>
        <v>18338.732935110002</v>
      </c>
      <c r="AL260">
        <v>1</v>
      </c>
      <c r="AM260">
        <f t="shared" si="181"/>
        <v>40.037399209394998</v>
      </c>
      <c r="AN260">
        <f t="shared" si="196"/>
        <v>468.97649440998742</v>
      </c>
      <c r="AO260">
        <f t="shared" si="197"/>
        <v>-437.86619140526642</v>
      </c>
      <c r="AQ260">
        <f t="shared" si="182"/>
        <v>4.7258755865993068E-2</v>
      </c>
      <c r="AR260">
        <f t="shared" si="183"/>
        <v>-21.739027698356814</v>
      </c>
      <c r="AT260">
        <f t="shared" si="209"/>
        <v>-127984.64821036717</v>
      </c>
      <c r="AU260">
        <f t="shared" si="210"/>
        <v>-154365.2058522437</v>
      </c>
      <c r="AV260">
        <f t="shared" si="198"/>
        <v>-2.2630327859890875</v>
      </c>
      <c r="AW260">
        <f t="shared" si="199"/>
        <v>-1718.821658365234</v>
      </c>
      <c r="AX260">
        <f t="shared" si="200"/>
        <v>-18309.778548493057</v>
      </c>
      <c r="AY260">
        <f t="shared" si="208"/>
        <v>-1.6643965408777557</v>
      </c>
      <c r="BA260">
        <f t="shared" si="184"/>
        <v>10.903643473557979</v>
      </c>
      <c r="BB260">
        <f t="shared" si="201"/>
        <v>20.751432850666927</v>
      </c>
      <c r="BC260">
        <f t="shared" si="202"/>
        <v>-0.59863624511133184</v>
      </c>
      <c r="BD260">
        <f t="shared" si="185"/>
        <v>-214.29933034763107</v>
      </c>
      <c r="BF260">
        <f t="shared" si="186"/>
        <v>-24.129112874364431</v>
      </c>
      <c r="BG260">
        <f t="shared" si="187"/>
        <v>-202.82708066341797</v>
      </c>
      <c r="BH260">
        <f t="shared" si="203"/>
        <v>-22.827080663417973</v>
      </c>
      <c r="BI260">
        <f t="shared" si="204"/>
        <v>-22.827080663417973</v>
      </c>
      <c r="BJ260">
        <f t="shared" si="188"/>
        <v>0</v>
      </c>
      <c r="BK260">
        <f t="shared" si="205"/>
        <v>0</v>
      </c>
      <c r="BM260">
        <f t="shared" si="206"/>
        <v>-44.880545725031347</v>
      </c>
      <c r="BN260">
        <f t="shared" si="189"/>
        <v>-168.5277503157869</v>
      </c>
      <c r="BQ260" s="56">
        <f t="shared" si="207"/>
        <v>37.653393650952061</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1.019673508992732</v>
      </c>
      <c r="D261">
        <f t="shared" si="160"/>
        <v>0.19675514488559162</v>
      </c>
      <c r="F261">
        <f t="shared" si="161"/>
        <v>3.5734149915426383E-4</v>
      </c>
      <c r="G261">
        <f t="shared" si="162"/>
        <v>7.3948795038014633E-3</v>
      </c>
      <c r="H261">
        <f t="shared" si="163"/>
        <v>-3.1341977704961987</v>
      </c>
      <c r="J261">
        <f t="shared" si="164"/>
        <v>15</v>
      </c>
      <c r="M261">
        <f t="shared" si="165"/>
        <v>1.1241494501886688E-2</v>
      </c>
      <c r="N261">
        <f t="shared" si="166"/>
        <v>-1.5707963250000001</v>
      </c>
      <c r="O261">
        <f t="shared" si="167"/>
        <v>58.479872977078529</v>
      </c>
      <c r="P261">
        <f t="shared" si="168"/>
        <v>1.5536955929879392</v>
      </c>
      <c r="Q261">
        <f t="shared" si="169"/>
        <v>40.919998242308324</v>
      </c>
      <c r="R261">
        <f t="shared" si="170"/>
        <v>1.5463559649886618</v>
      </c>
      <c r="S261">
        <f t="shared" si="171"/>
        <v>0.69277403812153759</v>
      </c>
      <c r="T261">
        <f t="shared" si="172"/>
        <v>-0.80546768421164394</v>
      </c>
      <c r="U261">
        <f t="shared" si="173"/>
        <v>0.77285866650308988</v>
      </c>
      <c r="V261">
        <f t="shared" si="174"/>
        <v>-0.68746262113792089</v>
      </c>
      <c r="X261">
        <f t="shared" si="192"/>
        <v>-22.078127692586573</v>
      </c>
      <c r="Y261">
        <f t="shared" si="175"/>
        <v>-166.22180015510375</v>
      </c>
      <c r="Z261">
        <f t="shared" si="193"/>
        <v>13.77819984489625</v>
      </c>
      <c r="AC261">
        <v>1</v>
      </c>
      <c r="AD261">
        <f t="shared" si="176"/>
        <v>58.471322401800009</v>
      </c>
      <c r="AE261">
        <f t="shared" si="177"/>
        <v>-4.0577800641544495E-3</v>
      </c>
      <c r="AF261">
        <f t="shared" si="178"/>
        <v>4.9420079817885003E-3</v>
      </c>
      <c r="AG261">
        <f t="shared" si="194"/>
        <v>6967.8350918151591</v>
      </c>
      <c r="AH261">
        <f t="shared" si="195"/>
        <v>-5923.4915106893814</v>
      </c>
      <c r="AJ261">
        <f t="shared" si="179"/>
        <v>18000</v>
      </c>
      <c r="AK261">
        <f t="shared" si="180"/>
        <v>18737.401042395002</v>
      </c>
      <c r="AL261">
        <v>1</v>
      </c>
      <c r="AM261">
        <f t="shared" si="181"/>
        <v>40.9077774530775</v>
      </c>
      <c r="AN261">
        <f t="shared" si="196"/>
        <v>468.51634025860187</v>
      </c>
      <c r="AO261">
        <f t="shared" si="197"/>
        <v>-428.56113803421749</v>
      </c>
      <c r="AQ261">
        <f t="shared" si="182"/>
        <v>4.526914771775592E-2</v>
      </c>
      <c r="AR261">
        <f t="shared" si="183"/>
        <v>-21.276499427345282</v>
      </c>
      <c r="AT261">
        <f t="shared" si="209"/>
        <v>-125715.73577902293</v>
      </c>
      <c r="AU261">
        <f t="shared" si="210"/>
        <v>-148519.29075304387</v>
      </c>
      <c r="AV261">
        <f t="shared" si="198"/>
        <v>-2.27323202537589</v>
      </c>
      <c r="AW261">
        <f t="shared" si="199"/>
        <v>-1443.9384269173738</v>
      </c>
      <c r="AX261">
        <f t="shared" si="200"/>
        <v>-18060.257722867645</v>
      </c>
      <c r="AY261">
        <f t="shared" si="208"/>
        <v>-1.6505777758687639</v>
      </c>
      <c r="BA261">
        <f t="shared" si="184"/>
        <v>10.739811199868477</v>
      </c>
      <c r="BB261">
        <f t="shared" si="201"/>
        <v>20.619932935322858</v>
      </c>
      <c r="BC261">
        <f t="shared" si="202"/>
        <v>-0.62265424950712611</v>
      </c>
      <c r="BD261">
        <f t="shared" si="185"/>
        <v>-215.67546063340922</v>
      </c>
      <c r="BF261">
        <f t="shared" si="186"/>
        <v>-24.627350051663036</v>
      </c>
      <c r="BG261">
        <f t="shared" si="187"/>
        <v>-203.97852583503845</v>
      </c>
      <c r="BH261">
        <f t="shared" si="203"/>
        <v>-23.978525835038454</v>
      </c>
      <c r="BI261">
        <f t="shared" si="204"/>
        <v>-23.978525835038454</v>
      </c>
      <c r="BJ261">
        <f t="shared" si="188"/>
        <v>0</v>
      </c>
      <c r="BK261">
        <f t="shared" si="205"/>
        <v>0</v>
      </c>
      <c r="BM261">
        <f t="shared" si="206"/>
        <v>-45.247282986985894</v>
      </c>
      <c r="BN261">
        <f t="shared" si="189"/>
        <v>-168.30306520162927</v>
      </c>
      <c r="BQ261" s="56">
        <f t="shared" si="207"/>
        <v>37.521893735607989</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1.0205110795918091</v>
      </c>
      <c r="D262">
        <f t="shared" si="160"/>
        <v>0.20083088029385651</v>
      </c>
      <c r="F262">
        <f t="shared" si="161"/>
        <v>3.4260258580208822E-4</v>
      </c>
      <c r="G262">
        <f t="shared" si="162"/>
        <v>7.2407157610389922E-3</v>
      </c>
      <c r="H262">
        <f t="shared" si="163"/>
        <v>-3.1343519342389614</v>
      </c>
      <c r="J262">
        <f t="shared" si="164"/>
        <v>15</v>
      </c>
      <c r="M262">
        <f t="shared" si="165"/>
        <v>1.100729669976405E-2</v>
      </c>
      <c r="N262">
        <f t="shared" si="166"/>
        <v>-1.5707963250000001</v>
      </c>
      <c r="O262">
        <f t="shared" si="167"/>
        <v>59.72376555473155</v>
      </c>
      <c r="P262">
        <f t="shared" si="168"/>
        <v>1.5540517909781546</v>
      </c>
      <c r="Q262">
        <f t="shared" si="169"/>
        <v>41.790121959892879</v>
      </c>
      <c r="R262">
        <f t="shared" si="170"/>
        <v>1.546864942742104</v>
      </c>
      <c r="S262">
        <f t="shared" si="171"/>
        <v>0.68515438818659435</v>
      </c>
      <c r="T262">
        <f t="shared" si="172"/>
        <v>-0.81598069322533207</v>
      </c>
      <c r="U262">
        <f t="shared" si="173"/>
        <v>0.76625216242031657</v>
      </c>
      <c r="V262">
        <f t="shared" si="174"/>
        <v>-0.69780848467526213</v>
      </c>
      <c r="X262">
        <f t="shared" si="192"/>
        <v>-22.42477460063974</v>
      </c>
      <c r="Y262">
        <f t="shared" si="175"/>
        <v>-167.14266509459122</v>
      </c>
      <c r="Z262">
        <f t="shared" si="193"/>
        <v>12.857334905408777</v>
      </c>
      <c r="AC262">
        <v>1</v>
      </c>
      <c r="AD262">
        <f t="shared" si="176"/>
        <v>59.715393091199999</v>
      </c>
      <c r="AE262">
        <f t="shared" si="177"/>
        <v>-4.2322884870130608E-3</v>
      </c>
      <c r="AF262">
        <f t="shared" si="178"/>
        <v>5.0471570877839997E-3</v>
      </c>
      <c r="AG262">
        <f t="shared" si="194"/>
        <v>6849.2201766385124</v>
      </c>
      <c r="AH262">
        <f t="shared" si="195"/>
        <v>-5941.5380137833563</v>
      </c>
      <c r="AJ262">
        <f t="shared" si="179"/>
        <v>18000</v>
      </c>
      <c r="AK262">
        <f t="shared" si="180"/>
        <v>19136.069149679999</v>
      </c>
      <c r="AL262">
        <v>1</v>
      </c>
      <c r="AM262">
        <f t="shared" si="181"/>
        <v>41.778155696760003</v>
      </c>
      <c r="AN262">
        <f t="shared" si="196"/>
        <v>468.08462312637977</v>
      </c>
      <c r="AO262">
        <f t="shared" si="197"/>
        <v>-419.6431145531219</v>
      </c>
      <c r="AQ262">
        <f t="shared" si="182"/>
        <v>4.3402589398483515E-2</v>
      </c>
      <c r="AR262">
        <f t="shared" si="183"/>
        <v>-20.833242911272087</v>
      </c>
      <c r="AT262">
        <f t="shared" si="209"/>
        <v>-123484.23081667929</v>
      </c>
      <c r="AU262">
        <f t="shared" si="210"/>
        <v>-142949.34582750377</v>
      </c>
      <c r="AV262">
        <f t="shared" si="198"/>
        <v>-2.2832660169676409</v>
      </c>
      <c r="AW262">
        <f t="shared" si="199"/>
        <v>-1192.0891647470576</v>
      </c>
      <c r="AX262">
        <f t="shared" si="200"/>
        <v>-17819.871902016759</v>
      </c>
      <c r="AY262">
        <f t="shared" si="208"/>
        <v>-1.6375934209954095</v>
      </c>
      <c r="BA262">
        <f t="shared" si="184"/>
        <v>10.576834659531125</v>
      </c>
      <c r="BB262">
        <f t="shared" si="201"/>
        <v>20.487114307516592</v>
      </c>
      <c r="BC262">
        <f t="shared" si="202"/>
        <v>-0.64567259597223137</v>
      </c>
      <c r="BD262">
        <f t="shared" si="185"/>
        <v>-216.99431473873662</v>
      </c>
      <c r="BF262">
        <f t="shared" si="186"/>
        <v>-25.118893298118454</v>
      </c>
      <c r="BG262">
        <f t="shared" si="187"/>
        <v>-205.07269043461775</v>
      </c>
      <c r="BH262">
        <f t="shared" si="203"/>
        <v>-25.072690434617755</v>
      </c>
      <c r="BI262">
        <f t="shared" si="204"/>
        <v>-25.072690434617755</v>
      </c>
      <c r="BJ262">
        <f t="shared" si="188"/>
        <v>0</v>
      </c>
      <c r="BK262">
        <f t="shared" si="205"/>
        <v>0</v>
      </c>
      <c r="BM262">
        <f t="shared" si="206"/>
        <v>-45.606007605635043</v>
      </c>
      <c r="BN262">
        <f t="shared" si="189"/>
        <v>-168.07837569588114</v>
      </c>
      <c r="BQ262" s="56">
        <f t="shared" si="207"/>
        <v>37.38907510780173</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1.021365574564606</v>
      </c>
      <c r="D263">
        <f t="shared" si="160"/>
        <v>0.20489986351678405</v>
      </c>
      <c r="F263">
        <f t="shared" si="161"/>
        <v>3.2875718926230022E-4</v>
      </c>
      <c r="G263">
        <f t="shared" si="162"/>
        <v>7.092850577327457E-3</v>
      </c>
      <c r="H263">
        <f t="shared" si="163"/>
        <v>-3.1344997994226729</v>
      </c>
      <c r="J263">
        <f t="shared" si="164"/>
        <v>15</v>
      </c>
      <c r="M263">
        <f t="shared" si="165"/>
        <v>1.0782657991605599E-2</v>
      </c>
      <c r="N263">
        <f t="shared" si="166"/>
        <v>-1.5707963250000001</v>
      </c>
      <c r="O263">
        <f t="shared" si="167"/>
        <v>60.967665400753901</v>
      </c>
      <c r="P263">
        <f t="shared" si="168"/>
        <v>1.5543934542688569</v>
      </c>
      <c r="Q263">
        <f t="shared" si="169"/>
        <v>42.660256061925793</v>
      </c>
      <c r="R263">
        <f t="shared" si="170"/>
        <v>1.5473531575496786</v>
      </c>
      <c r="S263">
        <f t="shared" si="171"/>
        <v>0.67762806546511767</v>
      </c>
      <c r="T263">
        <f t="shared" si="172"/>
        <v>-0.82626385034827199</v>
      </c>
      <c r="U263">
        <f t="shared" si="173"/>
        <v>0.75967839479094079</v>
      </c>
      <c r="V263">
        <f t="shared" si="174"/>
        <v>-0.70797790452360176</v>
      </c>
      <c r="X263">
        <f t="shared" si="192"/>
        <v>-22.767645056833974</v>
      </c>
      <c r="Y263">
        <f t="shared" si="175"/>
        <v>-168.04229940907868</v>
      </c>
      <c r="Z263">
        <f t="shared" si="193"/>
        <v>11.95770059092132</v>
      </c>
      <c r="AC263">
        <v>1</v>
      </c>
      <c r="AD263">
        <f t="shared" si="176"/>
        <v>60.959463780600004</v>
      </c>
      <c r="AE263">
        <f t="shared" si="177"/>
        <v>-4.4104707714055389E-3</v>
      </c>
      <c r="AF263">
        <f t="shared" si="178"/>
        <v>5.1523061937795E-3</v>
      </c>
      <c r="AG263">
        <f t="shared" si="194"/>
        <v>6732.2037532968607</v>
      </c>
      <c r="AH263">
        <f t="shared" si="195"/>
        <v>-5956.9805688407787</v>
      </c>
      <c r="AJ263">
        <f t="shared" si="179"/>
        <v>18000</v>
      </c>
      <c r="AK263">
        <f t="shared" si="180"/>
        <v>19534.737256965003</v>
      </c>
      <c r="AL263">
        <v>1</v>
      </c>
      <c r="AM263">
        <f t="shared" si="181"/>
        <v>42.648533940442505</v>
      </c>
      <c r="AN263">
        <f t="shared" si="196"/>
        <v>467.67904762902674</v>
      </c>
      <c r="AO263">
        <f t="shared" si="197"/>
        <v>-411.08847907537398</v>
      </c>
      <c r="AQ263">
        <f t="shared" si="182"/>
        <v>4.164913932053594E-2</v>
      </c>
      <c r="AR263">
        <f t="shared" si="183"/>
        <v>-20.40807826706261</v>
      </c>
      <c r="AT263">
        <f t="shared" si="209"/>
        <v>-121290.13519221847</v>
      </c>
      <c r="AU263">
        <f t="shared" si="210"/>
        <v>-137639.44422073636</v>
      </c>
      <c r="AV263">
        <f t="shared" si="198"/>
        <v>-2.2931362903512871</v>
      </c>
      <c r="AW263">
        <f t="shared" si="199"/>
        <v>-961.23701389240227</v>
      </c>
      <c r="AX263">
        <f t="shared" si="200"/>
        <v>-17587.953881860358</v>
      </c>
      <c r="AY263">
        <f t="shared" si="208"/>
        <v>-1.6253951545513541</v>
      </c>
      <c r="BA263">
        <f t="shared" si="184"/>
        <v>10.4152027461455</v>
      </c>
      <c r="BB263">
        <f t="shared" si="201"/>
        <v>20.353354570025157</v>
      </c>
      <c r="BC263">
        <f t="shared" si="202"/>
        <v>-0.66774113579993299</v>
      </c>
      <c r="BD263">
        <f t="shared" si="185"/>
        <v>-218.25874893232512</v>
      </c>
      <c r="BF263">
        <f t="shared" si="186"/>
        <v>-25.603690759002621</v>
      </c>
      <c r="BG263">
        <f t="shared" si="187"/>
        <v>-206.11246111332986</v>
      </c>
      <c r="BH263">
        <f t="shared" si="203"/>
        <v>-26.112461113329857</v>
      </c>
      <c r="BI263">
        <f t="shared" si="204"/>
        <v>-26.112461113329857</v>
      </c>
      <c r="BJ263">
        <f t="shared" si="188"/>
        <v>0</v>
      </c>
      <c r="BK263">
        <f t="shared" si="205"/>
        <v>0</v>
      </c>
      <c r="BM263">
        <f t="shared" si="206"/>
        <v>-45.957045329027778</v>
      </c>
      <c r="BN263">
        <f t="shared" si="189"/>
        <v>-167.85371218100474</v>
      </c>
      <c r="BQ263" s="56">
        <f t="shared" si="207"/>
        <v>37.255315370310292</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1.0222369514695189</v>
      </c>
      <c r="D264">
        <f t="shared" si="160"/>
        <v>0.20896197692115931</v>
      </c>
      <c r="F264">
        <f t="shared" si="161"/>
        <v>3.1573451196933284E-4</v>
      </c>
      <c r="G264">
        <f t="shared" si="162"/>
        <v>6.9509055606985348E-3</v>
      </c>
      <c r="H264">
        <f t="shared" si="163"/>
        <v>-3.1346417444393015</v>
      </c>
      <c r="J264">
        <f t="shared" si="164"/>
        <v>15</v>
      </c>
      <c r="M264">
        <f t="shared" si="165"/>
        <v>1.0567004831773488E-2</v>
      </c>
      <c r="N264">
        <f t="shared" si="166"/>
        <v>-1.5707963250000001</v>
      </c>
      <c r="O264">
        <f t="shared" si="167"/>
        <v>62.21157207915968</v>
      </c>
      <c r="P264">
        <f t="shared" si="168"/>
        <v>1.5547214546321251</v>
      </c>
      <c r="Q264">
        <f t="shared" si="169"/>
        <v>43.53039992567934</v>
      </c>
      <c r="R264">
        <f t="shared" si="170"/>
        <v>1.5478218542839723</v>
      </c>
      <c r="S264">
        <f t="shared" si="171"/>
        <v>0.67019672590018109</v>
      </c>
      <c r="T264">
        <f t="shared" si="172"/>
        <v>-0.83632250735907432</v>
      </c>
      <c r="U264">
        <f t="shared" si="173"/>
        <v>0.75314055513806499</v>
      </c>
      <c r="V264">
        <f t="shared" si="174"/>
        <v>-0.71797330604584708</v>
      </c>
      <c r="X264">
        <f t="shared" si="192"/>
        <v>-23.106820684563758</v>
      </c>
      <c r="Y264">
        <f t="shared" si="175"/>
        <v>-168.92105584129558</v>
      </c>
      <c r="Z264">
        <f t="shared" si="193"/>
        <v>11.078944158704417</v>
      </c>
      <c r="AC264">
        <v>1</v>
      </c>
      <c r="AD264">
        <f t="shared" si="176"/>
        <v>62.203534470000008</v>
      </c>
      <c r="AE264">
        <f t="shared" si="177"/>
        <v>-4.5923269173318822E-3</v>
      </c>
      <c r="AF264">
        <f t="shared" si="178"/>
        <v>5.2574552997750003E-3</v>
      </c>
      <c r="AG264">
        <f t="shared" si="194"/>
        <v>6616.8268384342291</v>
      </c>
      <c r="AH264">
        <f t="shared" si="195"/>
        <v>-5969.9284554656633</v>
      </c>
      <c r="AJ264">
        <f t="shared" si="179"/>
        <v>18000</v>
      </c>
      <c r="AK264">
        <f t="shared" si="180"/>
        <v>19933.40536425</v>
      </c>
      <c r="AL264">
        <v>1</v>
      </c>
      <c r="AM264">
        <f t="shared" si="181"/>
        <v>43.518912184125</v>
      </c>
      <c r="AN264">
        <f t="shared" si="196"/>
        <v>467.29754535358495</v>
      </c>
      <c r="AO264">
        <f t="shared" si="197"/>
        <v>-402.87547584983213</v>
      </c>
      <c r="AQ264">
        <f t="shared" si="182"/>
        <v>3.9999840000639997E-2</v>
      </c>
      <c r="AR264">
        <f t="shared" si="183"/>
        <v>-19.99992000032</v>
      </c>
      <c r="AT264">
        <f t="shared" si="209"/>
        <v>-119133.4195020979</v>
      </c>
      <c r="AU264">
        <f t="shared" si="210"/>
        <v>-132574.80360768878</v>
      </c>
      <c r="AV264">
        <f t="shared" si="198"/>
        <v>-2.3028445076701756</v>
      </c>
      <c r="AW264">
        <f t="shared" si="199"/>
        <v>-749.54833728875724</v>
      </c>
      <c r="AX264">
        <f t="shared" si="200"/>
        <v>-17363.90239191844</v>
      </c>
      <c r="AY264">
        <f t="shared" si="208"/>
        <v>-1.6139365882599004</v>
      </c>
      <c r="BA264">
        <f t="shared" si="184"/>
        <v>10.255318627860762</v>
      </c>
      <c r="BB264">
        <f t="shared" si="201"/>
        <v>20.218983164730343</v>
      </c>
      <c r="BC264">
        <f t="shared" si="202"/>
        <v>-0.68890791941027518</v>
      </c>
      <c r="BD264">
        <f t="shared" si="185"/>
        <v>-219.47151630045019</v>
      </c>
      <c r="BF264">
        <f t="shared" si="186"/>
        <v>-26.081719023902927</v>
      </c>
      <c r="BG264">
        <f t="shared" si="187"/>
        <v>-207.1006193775998</v>
      </c>
      <c r="BH264">
        <f t="shared" si="203"/>
        <v>-27.100619377599799</v>
      </c>
      <c r="BI264">
        <f t="shared" si="204"/>
        <v>-27.100619377599799</v>
      </c>
      <c r="BJ264">
        <f t="shared" si="188"/>
        <v>0</v>
      </c>
      <c r="BK264">
        <f t="shared" si="205"/>
        <v>0</v>
      </c>
      <c r="BM264">
        <f t="shared" si="206"/>
        <v>-46.300702188633274</v>
      </c>
      <c r="BN264">
        <f t="shared" si="189"/>
        <v>-167.62910307714961</v>
      </c>
      <c r="BQ264" s="56">
        <f t="shared" si="207"/>
        <v>37.120943965015478</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1.0231251671724548</v>
      </c>
      <c r="D265">
        <f t="shared" ref="D265:D328" si="213">ATAN(A265/Fesr)</f>
        <v>0.21301710417744557</v>
      </c>
      <c r="F265">
        <f t="shared" ref="F265:F328" si="214">(Ro/(Ro+Rdcr))/SQRT((A265/(Q*Fo))^2+(1-(A265^2/Fo^2))^2)</f>
        <v>3.0347063261771333E-4</v>
      </c>
      <c r="G265">
        <f t="shared" ref="G265:G328" si="215">-ATAN(A265*Fo/(Q*(Fo^2-A265^2)))</f>
        <v>6.814532042540844E-3</v>
      </c>
      <c r="H265">
        <f t="shared" ref="H265:H328" si="216">IF(G265&gt;0,G265-Pi,G265)</f>
        <v>-3.1347781179574592</v>
      </c>
      <c r="J265">
        <f t="shared" ref="J265:J328" si="217">Vin/Vramp</f>
        <v>15</v>
      </c>
      <c r="M265">
        <f t="shared" ref="M265:M328" si="218">1/(2*Pi*_Rfb1*(Cc1ea_u+Cc2ea_u)*A265)</f>
        <v>1.0359808658601458E-2</v>
      </c>
      <c r="N265">
        <f t="shared" ref="N265:N328" si="219">-Pi/2</f>
        <v>-1.5707963250000001</v>
      </c>
      <c r="O265">
        <f t="shared" ref="O265:O328" si="220">SQRT(1+(A265/Fz1_u)^2)</f>
        <v>63.455485188146838</v>
      </c>
      <c r="P265">
        <f t="shared" ref="P265:P328" si="221">ATAN2(Fz1_u,A265)</f>
        <v>1.5550365954952388</v>
      </c>
      <c r="Q265">
        <f t="shared" ref="Q265:Q328" si="222">SQRT(1+(A265/Fz2_u)^2)</f>
        <v>44.400552977234902</v>
      </c>
      <c r="R265">
        <f t="shared" ref="R265:R328" si="223">ATAN2(Fz2_u,A265)</f>
        <v>1.5482721802664965</v>
      </c>
      <c r="S265">
        <f t="shared" ref="S265:S328" si="224">1/SQRT(1+(A265/Fp1_u)^2)</f>
        <v>0.66286171707010288</v>
      </c>
      <c r="T265">
        <f t="shared" ref="T265:T328" si="225">-ATAN2(Fp1_u,A265)</f>
        <v>-0.8461619667181598</v>
      </c>
      <c r="U265">
        <f t="shared" ref="U265:U328" si="226">1/SQRT(1+(A265/Fp2_u)^2)</f>
        <v>0.74664159268189123</v>
      </c>
      <c r="V265">
        <f t="shared" ref="V265:V328" si="227">-ATAN2(Fp2_u,A265)</f>
        <v>-0.72779717142695433</v>
      </c>
      <c r="X265">
        <f t="shared" si="192"/>
        <v>-23.442378083119124</v>
      </c>
      <c r="Y265">
        <f t="shared" ref="Y265:Y328" si="228">(180/Pi)*(D265+H265+N265+P265+R265+T265+V265)</f>
        <v>-169.77929529132638</v>
      </c>
      <c r="Z265">
        <f t="shared" si="193"/>
        <v>10.220704708673622</v>
      </c>
      <c r="AC265">
        <v>1</v>
      </c>
      <c r="AD265">
        <f t="shared" ref="AD265:AD328" si="229">Rcea1_u*Cc1ea_u*A265*2*Pi</f>
        <v>63.447605159400005</v>
      </c>
      <c r="AE265">
        <f t="shared" ref="AE265:AE328" si="230">-Rcea1_u*Cc1ea_u*Cc2ea_u*(A265*2*Pi)^2</f>
        <v>-4.7778569247920889E-3</v>
      </c>
      <c r="AF265">
        <f t="shared" ref="AF265:AF328" si="231">(Cc2ea_u+Cc1ea_u)*A265*2*Pi</f>
        <v>5.3626044057705005E-3</v>
      </c>
      <c r="AG265">
        <f t="shared" si="194"/>
        <v>6503.1243658501489</v>
      </c>
      <c r="AH265">
        <f t="shared" si="195"/>
        <v>-5980.489209618162</v>
      </c>
      <c r="AJ265">
        <f t="shared" ref="AJ265:AJ328" si="232">_Rfb1</f>
        <v>18000</v>
      </c>
      <c r="AK265">
        <f t="shared" ref="AK265:AK328" si="233">_Rfb1*Rcea2_u*Cc3ea_u*A265*2*Pi</f>
        <v>20332.073471535001</v>
      </c>
      <c r="AL265">
        <v>1</v>
      </c>
      <c r="AM265">
        <f t="shared" ref="AM265:AM328" si="234">(_Rfb1+Rcea2_u)*Cc3ea_u*A265*2*Pi</f>
        <v>44.389290427807502</v>
      </c>
      <c r="AN265">
        <f t="shared" si="196"/>
        <v>466.9382484539791</v>
      </c>
      <c r="AO265">
        <f t="shared" si="197"/>
        <v>-394.98405094041561</v>
      </c>
      <c r="AQ265">
        <f t="shared" ref="AQ265:AQ328" si="235">Eadcg/(1+(Eadcg*A265/GBP)^2)</f>
        <v>3.8446603434819551E-2</v>
      </c>
      <c r="AR265">
        <f t="shared" ref="AR265:AR328" si="236">-(A265*Eadcg*Eadcg/GBP)/(1+(Eadcg*A265/GBP)^2)</f>
        <v>-19.607767751757972</v>
      </c>
      <c r="AT265">
        <f t="shared" si="209"/>
        <v>-117014.02042050636</v>
      </c>
      <c r="AU265">
        <f t="shared" si="210"/>
        <v>-127741.68172337647</v>
      </c>
      <c r="AV265">
        <f t="shared" si="198"/>
        <v>-2.3123924477206366</v>
      </c>
      <c r="AW265">
        <f t="shared" si="199"/>
        <v>-555.36944926260003</v>
      </c>
      <c r="AX265">
        <f t="shared" si="200"/>
        <v>-17147.174613436746</v>
      </c>
      <c r="AY265">
        <f t="shared" si="208"/>
        <v>-1.6031734027993099</v>
      </c>
      <c r="BA265">
        <f t="shared" ref="BA265:BA328" si="237">SQRT(AT265^2+AU265^2)/SQRT(AW265^2+AX265^2)</f>
        <v>10.097511036769378</v>
      </c>
      <c r="BB265">
        <f t="shared" si="201"/>
        <v>20.084286730686358</v>
      </c>
      <c r="BC265">
        <f t="shared" si="202"/>
        <v>-0.7092190449213267</v>
      </c>
      <c r="BD265">
        <f t="shared" ref="BD265:BD328" si="238">BC265*180/Pi-180</f>
        <v>-220.63525807072372</v>
      </c>
      <c r="BF265">
        <f t="shared" ref="BF265:BF328" si="239">20*LOG(BA265*J265*F265*C265)</f>
        <v>-26.552979333650278</v>
      </c>
      <c r="BG265">
        <f t="shared" ref="BG265:BG328" si="240">(180/Pi)*(D265+H265+BC265)</f>
        <v>-208.03983309747085</v>
      </c>
      <c r="BH265">
        <f t="shared" si="203"/>
        <v>-28.039833097470847</v>
      </c>
      <c r="BI265">
        <f t="shared" si="204"/>
        <v>-28.039833097470847</v>
      </c>
      <c r="BJ265">
        <f t="shared" ref="BJ265:BJ328" si="241">SUM((BF266&lt;0)*(BF265&gt;0))*A265</f>
        <v>0</v>
      </c>
      <c r="BK265">
        <f t="shared" si="205"/>
        <v>0</v>
      </c>
      <c r="BM265">
        <f t="shared" si="206"/>
        <v>-46.637266064336636</v>
      </c>
      <c r="BN265">
        <f t="shared" ref="BN265:BN328" si="242">(H265+D265)*180/Pi</f>
        <v>-167.40457502674715</v>
      </c>
      <c r="BQ265" s="56">
        <f t="shared" si="207"/>
        <v>36.986247530971497</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1.0240301778568788</v>
      </c>
      <c r="D266">
        <f t="shared" si="213"/>
        <v>0.21706513027488708</v>
      </c>
      <c r="F266">
        <f t="shared" si="214"/>
        <v>2.9190771995272878E-4</v>
      </c>
      <c r="G266">
        <f t="shared" si="215"/>
        <v>6.6834082144764427E-3</v>
      </c>
      <c r="H266">
        <f t="shared" si="216"/>
        <v>-3.1349092417855235</v>
      </c>
      <c r="J266">
        <f t="shared" si="217"/>
        <v>15</v>
      </c>
      <c r="M266">
        <f t="shared" si="218"/>
        <v>1.0160581569012969E-2</v>
      </c>
      <c r="N266">
        <f t="shared" si="219"/>
        <v>-1.5707963250000001</v>
      </c>
      <c r="O266">
        <f t="shared" si="220"/>
        <v>64.699404356811627</v>
      </c>
      <c r="P266">
        <f t="shared" si="221"/>
        <v>1.5553396185089916</v>
      </c>
      <c r="Q266">
        <f t="shared" si="222"/>
        <v>45.270714686793433</v>
      </c>
      <c r="R266">
        <f t="shared" si="223"/>
        <v>1.5487051946379697</v>
      </c>
      <c r="S266">
        <f t="shared" si="224"/>
        <v>0.65562410274206528</v>
      </c>
      <c r="T266">
        <f t="shared" si="225"/>
        <v>-0.85578747216574369</v>
      </c>
      <c r="U266">
        <f t="shared" si="226"/>
        <v>0.74018422454240163</v>
      </c>
      <c r="V266">
        <f t="shared" si="227"/>
        <v>-0.73745203085505762</v>
      </c>
      <c r="X266">
        <f t="shared" ref="X266:X329" si="244">20*LOG(C266*J266*O266*Q266*F266*M266*S266*U266)</f>
        <v>-23.774389380134551</v>
      </c>
      <c r="Y266">
        <f t="shared" si="228"/>
        <v>-170.61738502259539</v>
      </c>
      <c r="Z266">
        <f t="shared" ref="Z266:Z329" si="245">Y266+180</f>
        <v>9.3826149774046144</v>
      </c>
      <c r="AC266">
        <v>1</v>
      </c>
      <c r="AD266">
        <f t="shared" si="229"/>
        <v>64.691675848800003</v>
      </c>
      <c r="AE266">
        <f t="shared" si="230"/>
        <v>-4.9670607937861624E-3</v>
      </c>
      <c r="AF266">
        <f t="shared" si="231"/>
        <v>5.4677535117659999E-3</v>
      </c>
      <c r="AG266">
        <f t="shared" ref="AG266:AG329" si="246">AC266*AE266/(AE266^2+AF266^2)+AD266*AF266/(AE266^2+AF266^2)</f>
        <v>6391.1255731373958</v>
      </c>
      <c r="AH266">
        <f t="shared" ref="AH266:AH329" si="247">AD266*AE266/(AE266^2+AF266^2)-AC266*AF266/(AE266^2+AF266^2)</f>
        <v>-5988.7683656607833</v>
      </c>
      <c r="AJ266">
        <f t="shared" si="232"/>
        <v>18000</v>
      </c>
      <c r="AK266">
        <f t="shared" si="233"/>
        <v>20730.741578820001</v>
      </c>
      <c r="AL266">
        <v>1</v>
      </c>
      <c r="AM266">
        <f t="shared" si="234"/>
        <v>45.259668671489997</v>
      </c>
      <c r="AN266">
        <f t="shared" ref="AN266:AN329" si="248">AJ266*AL266/(AL266^2+AM266^2)+AK266*AM266/(AL266^2+AM266^2)</f>
        <v>466.59946676142016</v>
      </c>
      <c r="AO266">
        <f t="shared" ref="AO266:AO329" si="249">AK266*AL266/(AL266^2+AM266^2)-AJ266*AM266/(AL266^2+AM266^2)</f>
        <v>-387.3956890957806</v>
      </c>
      <c r="AQ266">
        <f t="shared" si="235"/>
        <v>3.6982111752545295E-2</v>
      </c>
      <c r="AR266">
        <f t="shared" si="236"/>
        <v>-19.230698111323552</v>
      </c>
      <c r="AT266">
        <f t="shared" si="209"/>
        <v>-114931.83917849675</v>
      </c>
      <c r="AU266">
        <f t="shared" si="210"/>
        <v>-123127.28378952394</v>
      </c>
      <c r="AV266">
        <f t="shared" ref="AV266:AV329" si="250">ATAN2(AT266,AU266)</f>
        <v>-2.3217819913834337</v>
      </c>
      <c r="AW266">
        <f t="shared" ref="AW266:AW329" si="251">AG266-AH266*AO266/_Rfb2+AG266*AN266/_Rfb2+AN266-AO266*AR266+AQ266*AN266</f>
        <v>-377.20639760001802</v>
      </c>
      <c r="AX266">
        <f t="shared" ref="AX266:AX329" si="252">AH266+AH266*AN266/_Rfb2+AG266*AO266/_Rfb2+AO266+AO266*AQ266+AN266*AR266</f>
        <v>-16937.279643530208</v>
      </c>
      <c r="AY266">
        <f t="shared" si="208"/>
        <v>-1.593063424042088</v>
      </c>
      <c r="BA266">
        <f t="shared" si="237"/>
        <v>9.9420444086387558</v>
      </c>
      <c r="BB266">
        <f t="shared" ref="BB266:BB329" si="253">20*LOG(BA266)</f>
        <v>19.949513973854188</v>
      </c>
      <c r="BC266">
        <f t="shared" ref="BC266:BC329" si="254">AV266-AY266</f>
        <v>-0.72871856734134566</v>
      </c>
      <c r="BD266">
        <f t="shared" si="238"/>
        <v>-221.75249840918815</v>
      </c>
      <c r="BF266">
        <f t="shared" si="239"/>
        <v>-27.017494123316013</v>
      </c>
      <c r="BG266">
        <f t="shared" si="240"/>
        <v>-208.93265146687833</v>
      </c>
      <c r="BH266">
        <f t="shared" ref="BH266:BH329" si="255">IF(BG266&gt;180,BG266-180,BG266+180)</f>
        <v>-28.932651466878326</v>
      </c>
      <c r="BI266">
        <f t="shared" ref="BI266:BI329" si="256">IF(BH266&gt;180,BH266-360,BH266)</f>
        <v>-28.932651466878326</v>
      </c>
      <c r="BJ266">
        <f t="shared" si="241"/>
        <v>0</v>
      </c>
      <c r="BK266">
        <f t="shared" ref="BK266:BK329" si="257">IF(BJ266&gt;0,BI266,0)</f>
        <v>0</v>
      </c>
      <c r="BM266">
        <f t="shared" ref="BM266:BM329" si="258">20*LOG(J266*F266*C266)</f>
        <v>-46.967008097170208</v>
      </c>
      <c r="BN266">
        <f t="shared" si="242"/>
        <v>-167.18015305769021</v>
      </c>
      <c r="BQ266" s="56">
        <f t="shared" ref="BQ266:BQ329" si="259">20*LOG(BA266*7)</f>
        <v>36.851474774139326</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1.0249519390339616</v>
      </c>
      <c r="D267">
        <f t="shared" si="213"/>
        <v>0.22110594153603044</v>
      </c>
      <c r="F267">
        <f t="shared" si="214"/>
        <v>2.8099334948062516E-4</v>
      </c>
      <c r="G267">
        <f t="shared" si="215"/>
        <v>6.5572365900206141E-3</v>
      </c>
      <c r="H267">
        <f t="shared" si="216"/>
        <v>-3.1350354134099794</v>
      </c>
      <c r="J267">
        <f t="shared" si="217"/>
        <v>15</v>
      </c>
      <c r="M267">
        <f t="shared" si="218"/>
        <v>9.9688724828051762E-3</v>
      </c>
      <c r="N267">
        <f t="shared" si="219"/>
        <v>-1.5707963250000001</v>
      </c>
      <c r="O267">
        <f t="shared" si="220"/>
        <v>65.943329242234611</v>
      </c>
      <c r="P267">
        <f t="shared" si="221"/>
        <v>1.5556312093728444</v>
      </c>
      <c r="Q267">
        <f t="shared" si="222"/>
        <v>46.140884564516277</v>
      </c>
      <c r="R267">
        <f t="shared" si="223"/>
        <v>1.5491218766690467</v>
      </c>
      <c r="S267">
        <f t="shared" si="224"/>
        <v>0.64848468609647336</v>
      </c>
      <c r="T267">
        <f t="shared" si="225"/>
        <v>-0.86520420054513669</v>
      </c>
      <c r="U267">
        <f t="shared" si="226"/>
        <v>0.73377094597361026</v>
      </c>
      <c r="V267">
        <f t="shared" si="227"/>
        <v>-0.74694045427429334</v>
      </c>
      <c r="X267">
        <f t="shared" si="244"/>
        <v>-24.102922716289342</v>
      </c>
      <c r="Y267">
        <f t="shared" si="228"/>
        <v>-171.43569705552622</v>
      </c>
      <c r="Z267">
        <f t="shared" si="245"/>
        <v>8.5643029444737806</v>
      </c>
      <c r="AC267">
        <v>1</v>
      </c>
      <c r="AD267">
        <f t="shared" si="229"/>
        <v>65.935746538200007</v>
      </c>
      <c r="AE267">
        <f t="shared" si="230"/>
        <v>-5.1599385243141019E-3</v>
      </c>
      <c r="AF267">
        <f t="shared" si="231"/>
        <v>5.5729026177615002E-3</v>
      </c>
      <c r="AG267">
        <f t="shared" si="246"/>
        <v>6280.8543782802708</v>
      </c>
      <c r="AH267">
        <f t="shared" si="247"/>
        <v>-5994.8692384498863</v>
      </c>
      <c r="AJ267">
        <f t="shared" si="232"/>
        <v>18000</v>
      </c>
      <c r="AK267">
        <f t="shared" si="233"/>
        <v>21129.409686105002</v>
      </c>
      <c r="AL267">
        <v>1</v>
      </c>
      <c r="AM267">
        <f t="shared" si="234"/>
        <v>46.130046915172507</v>
      </c>
      <c r="AN267">
        <f t="shared" si="248"/>
        <v>466.27966788501425</v>
      </c>
      <c r="AO267">
        <f t="shared" si="249"/>
        <v>-380.09326902175809</v>
      </c>
      <c r="AQ267">
        <f t="shared" si="235"/>
        <v>3.559973086603465E-2</v>
      </c>
      <c r="AR267">
        <f t="shared" si="236"/>
        <v>-18.867857358998364</v>
      </c>
      <c r="AT267">
        <f t="shared" si="209"/>
        <v>-112886.74095144407</v>
      </c>
      <c r="AU267">
        <f t="shared" si="210"/>
        <v>-118719.68023349838</v>
      </c>
      <c r="AV267">
        <f t="shared" si="250"/>
        <v>-2.3310151082773918</v>
      </c>
      <c r="AW267">
        <f t="shared" si="251"/>
        <v>-213.70734480967184</v>
      </c>
      <c r="AX267">
        <f t="shared" si="252"/>
        <v>-16733.772771577645</v>
      </c>
      <c r="AY267">
        <f t="shared" ref="AY267:AY330" si="260">ATAN2(AW267,AX267)</f>
        <v>-1.5835666524340959</v>
      </c>
      <c r="BA267">
        <f t="shared" si="237"/>
        <v>9.7891279083978731</v>
      </c>
      <c r="BB267">
        <f t="shared" si="253"/>
        <v>19.814880063967205</v>
      </c>
      <c r="BC267">
        <f t="shared" si="254"/>
        <v>-0.74744845584329589</v>
      </c>
      <c r="BD267">
        <f t="shared" si="238"/>
        <v>-222.82564197232676</v>
      </c>
      <c r="BF267">
        <f t="shared" si="239"/>
        <v>-27.475303903253533</v>
      </c>
      <c r="BG267">
        <f t="shared" si="240"/>
        <v>-209.78150270026381</v>
      </c>
      <c r="BH267">
        <f t="shared" si="255"/>
        <v>-29.781502700263815</v>
      </c>
      <c r="BI267">
        <f t="shared" si="256"/>
        <v>-29.781502700263815</v>
      </c>
      <c r="BJ267">
        <f t="shared" si="241"/>
        <v>0</v>
      </c>
      <c r="BK267">
        <f t="shared" si="257"/>
        <v>0</v>
      </c>
      <c r="BM267">
        <f t="shared" si="258"/>
        <v>-47.290183967220742</v>
      </c>
      <c r="BN267">
        <f t="shared" si="242"/>
        <v>-166.95586072793708</v>
      </c>
      <c r="BQ267" s="56">
        <f t="shared" si="259"/>
        <v>36.71684086425234</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1.0258904055528177</v>
      </c>
      <c r="D268">
        <f t="shared" si="213"/>
        <v>0.22513942563066325</v>
      </c>
      <c r="F268">
        <f t="shared" si="214"/>
        <v>2.7067990798269019E-4</v>
      </c>
      <c r="G268">
        <f t="shared" si="215"/>
        <v>6.4357417488288132E-3</v>
      </c>
      <c r="H268">
        <f t="shared" si="216"/>
        <v>-3.1351569082511714</v>
      </c>
      <c r="J268">
        <f t="shared" si="217"/>
        <v>15</v>
      </c>
      <c r="M268">
        <f t="shared" si="218"/>
        <v>9.7842637331235997E-3</v>
      </c>
      <c r="N268">
        <f t="shared" si="219"/>
        <v>-1.5707963250000001</v>
      </c>
      <c r="O268">
        <f t="shared" si="220"/>
        <v>67.187259526890529</v>
      </c>
      <c r="P268">
        <f t="shared" si="221"/>
        <v>1.555912003013195</v>
      </c>
      <c r="Q268">
        <f t="shared" si="222"/>
        <v>47.011062156827848</v>
      </c>
      <c r="R268">
        <f t="shared" si="223"/>
        <v>1.5495231331486683</v>
      </c>
      <c r="S268">
        <f t="shared" si="224"/>
        <v>0.6414440316294624</v>
      </c>
      <c r="T268">
        <f t="shared" si="225"/>
        <v>-0.87441725474991605</v>
      </c>
      <c r="U268">
        <f t="shared" si="226"/>
        <v>0.72740404056626873</v>
      </c>
      <c r="V268">
        <f t="shared" si="227"/>
        <v>-0.75626504369319747</v>
      </c>
      <c r="X268">
        <f t="shared" si="244"/>
        <v>-24.428042670820062</v>
      </c>
      <c r="Y268">
        <f t="shared" si="228"/>
        <v>-172.23460673118026</v>
      </c>
      <c r="Z268">
        <f t="shared" si="245"/>
        <v>7.7653932688197358</v>
      </c>
      <c r="AC268">
        <v>1</v>
      </c>
      <c r="AD268">
        <f t="shared" si="229"/>
        <v>67.179817227600012</v>
      </c>
      <c r="AE268">
        <f t="shared" si="230"/>
        <v>-5.3564901163759065E-3</v>
      </c>
      <c r="AF268">
        <f t="shared" si="231"/>
        <v>5.6780517237570004E-3</v>
      </c>
      <c r="AG268">
        <f t="shared" si="246"/>
        <v>6172.3297448053618</v>
      </c>
      <c r="AH268">
        <f t="shared" si="247"/>
        <v>-5998.8927417739505</v>
      </c>
      <c r="AJ268">
        <f t="shared" si="232"/>
        <v>18000</v>
      </c>
      <c r="AK268">
        <f t="shared" si="233"/>
        <v>21528.077793390003</v>
      </c>
      <c r="AL268">
        <v>1</v>
      </c>
      <c r="AM268">
        <f t="shared" si="234"/>
        <v>47.000425158855002</v>
      </c>
      <c r="AN268">
        <f t="shared" si="248"/>
        <v>465.97745986440526</v>
      </c>
      <c r="AO268">
        <f t="shared" si="249"/>
        <v>-373.06093468033532</v>
      </c>
      <c r="AQ268">
        <f t="shared" si="235"/>
        <v>3.4293435207698189E-2</v>
      </c>
      <c r="AR268">
        <f t="shared" si="236"/>
        <v>-18.518455012157023</v>
      </c>
      <c r="AT268">
        <f t="shared" si="209"/>
        <v>-110878.55497111217</v>
      </c>
      <c r="AU268">
        <f t="shared" si="210"/>
        <v>-114507.73333893467</v>
      </c>
      <c r="AV268">
        <f t="shared" si="250"/>
        <v>-2.3400938445348252</v>
      </c>
      <c r="AW268">
        <f t="shared" si="251"/>
        <v>-63.647170719166859</v>
      </c>
      <c r="AX268">
        <f t="shared" si="252"/>
        <v>-16536.250455313464</v>
      </c>
      <c r="AY268">
        <f t="shared" si="260"/>
        <v>-1.5746452559457762</v>
      </c>
      <c r="BA268">
        <f t="shared" si="237"/>
        <v>9.6389234039637763</v>
      </c>
      <c r="BB268">
        <f t="shared" si="253"/>
        <v>19.680570582977218</v>
      </c>
      <c r="BC268">
        <f t="shared" si="254"/>
        <v>-0.76544858858904896</v>
      </c>
      <c r="BD268">
        <f t="shared" si="238"/>
        <v>-223.85697361051211</v>
      </c>
      <c r="BF268">
        <f t="shared" si="239"/>
        <v>-27.92646446888849</v>
      </c>
      <c r="BG268">
        <f t="shared" si="240"/>
        <v>-210.5886938644704</v>
      </c>
      <c r="BH268">
        <f t="shared" si="255"/>
        <v>-30.5886938644704</v>
      </c>
      <c r="BI268">
        <f t="shared" si="256"/>
        <v>-30.5886938644704</v>
      </c>
      <c r="BJ268">
        <f t="shared" si="241"/>
        <v>0</v>
      </c>
      <c r="BK268">
        <f t="shared" si="257"/>
        <v>0</v>
      </c>
      <c r="BM268">
        <f t="shared" si="258"/>
        <v>-47.607035051865701</v>
      </c>
      <c r="BN268">
        <f t="shared" si="242"/>
        <v>-166.73172025395829</v>
      </c>
      <c r="BQ268" s="56">
        <f t="shared" si="259"/>
        <v>36.582531383262356</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1.0268455316108318</v>
      </c>
      <c r="D269">
        <f t="shared" si="213"/>
        <v>0.22916547158916867</v>
      </c>
      <c r="F269">
        <f t="shared" si="214"/>
        <v>2.6092407317019565E-4</v>
      </c>
      <c r="G269">
        <f t="shared" si="215"/>
        <v>6.3186683274873623E-3</v>
      </c>
      <c r="H269">
        <f t="shared" si="216"/>
        <v>-3.1352739816725128</v>
      </c>
      <c r="J269">
        <f t="shared" si="217"/>
        <v>15</v>
      </c>
      <c r="M269">
        <f t="shared" si="218"/>
        <v>9.6063680288849887E-3</v>
      </c>
      <c r="N269">
        <f t="shared" si="219"/>
        <v>-1.5707963250000001</v>
      </c>
      <c r="O269">
        <f t="shared" si="220"/>
        <v>68.431194916340459</v>
      </c>
      <c r="P269">
        <f t="shared" si="221"/>
        <v>1.5561825881970432</v>
      </c>
      <c r="Q269">
        <f t="shared" si="222"/>
        <v>47.881247043121142</v>
      </c>
      <c r="R269">
        <f t="shared" si="223"/>
        <v>1.5499098049672795</v>
      </c>
      <c r="S269">
        <f t="shared" si="224"/>
        <v>0.63450248575270596</v>
      </c>
      <c r="T269">
        <f t="shared" si="225"/>
        <v>-0.88343165769855514</v>
      </c>
      <c r="U269">
        <f t="shared" si="226"/>
        <v>0.72108559036385267</v>
      </c>
      <c r="V269">
        <f t="shared" si="227"/>
        <v>-0.76542842603065331</v>
      </c>
      <c r="X269">
        <f t="shared" si="244"/>
        <v>-24.749810635277449</v>
      </c>
      <c r="Y269">
        <f t="shared" si="228"/>
        <v>-173.01449142895126</v>
      </c>
      <c r="Z269">
        <f t="shared" si="245"/>
        <v>6.9855085710487401</v>
      </c>
      <c r="AC269">
        <v>1</v>
      </c>
      <c r="AD269">
        <f t="shared" si="229"/>
        <v>68.423887917000002</v>
      </c>
      <c r="AE269">
        <f t="shared" si="230"/>
        <v>-5.5567155699715754E-3</v>
      </c>
      <c r="AF269">
        <f t="shared" si="231"/>
        <v>5.7832008297524998E-3</v>
      </c>
      <c r="AG269">
        <f t="shared" si="246"/>
        <v>6065.5660343608997</v>
      </c>
      <c r="AH269">
        <f t="shared" si="247"/>
        <v>-6000.9372396824047</v>
      </c>
      <c r="AJ269">
        <f t="shared" si="232"/>
        <v>18000</v>
      </c>
      <c r="AK269">
        <f t="shared" si="233"/>
        <v>21926.745900675003</v>
      </c>
      <c r="AL269">
        <v>1</v>
      </c>
      <c r="AM269">
        <f t="shared" si="234"/>
        <v>47.870803402537504</v>
      </c>
      <c r="AN269">
        <f t="shared" si="248"/>
        <v>465.69157600719137</v>
      </c>
      <c r="AO269">
        <f t="shared" si="249"/>
        <v>-366.28398058310762</v>
      </c>
      <c r="AQ269">
        <f t="shared" si="235"/>
        <v>3.3057741957877827E-2</v>
      </c>
      <c r="AR269">
        <f t="shared" si="236"/>
        <v>-18.181758076832804</v>
      </c>
      <c r="AT269">
        <f t="shared" si="209"/>
        <v>-108907.07520936993</v>
      </c>
      <c r="AU269">
        <f t="shared" si="210"/>
        <v>-110481.03167057884</v>
      </c>
      <c r="AV269">
        <f t="shared" si="250"/>
        <v>-2.3490203116087232</v>
      </c>
      <c r="AW269">
        <f t="shared" si="251"/>
        <v>74.086020362532381</v>
      </c>
      <c r="AX269">
        <f t="shared" si="252"/>
        <v>-16344.345901527377</v>
      </c>
      <c r="AY269">
        <f t="shared" si="260"/>
        <v>-1.5662635352465033</v>
      </c>
      <c r="BA269">
        <f t="shared" si="237"/>
        <v>9.4915524668673275</v>
      </c>
      <c r="BB269">
        <f t="shared" si="253"/>
        <v>19.546745054976725</v>
      </c>
      <c r="BC269">
        <f t="shared" si="254"/>
        <v>-0.78275677636221985</v>
      </c>
      <c r="BD269">
        <f t="shared" si="238"/>
        <v>-224.84865972206791</v>
      </c>
      <c r="BF269">
        <f t="shared" si="239"/>
        <v>-28.371044422563671</v>
      </c>
      <c r="BG269">
        <f t="shared" si="240"/>
        <v>-211.3564123471582</v>
      </c>
      <c r="BH269">
        <f t="shared" si="255"/>
        <v>-31.356412347158198</v>
      </c>
      <c r="BI269">
        <f t="shared" si="256"/>
        <v>-31.356412347158198</v>
      </c>
      <c r="BJ269">
        <f t="shared" si="241"/>
        <v>0</v>
      </c>
      <c r="BK269">
        <f t="shared" si="257"/>
        <v>0</v>
      </c>
      <c r="BM269">
        <f t="shared" si="258"/>
        <v>-47.917789477540396</v>
      </c>
      <c r="BN269">
        <f t="shared" si="242"/>
        <v>-166.50775262509029</v>
      </c>
      <c r="BQ269" s="56">
        <f t="shared" si="259"/>
        <v>36.448705855261863</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1.0278172707640685</v>
      </c>
      <c r="D270">
        <f t="shared" si="213"/>
        <v>0.23318396981529579</v>
      </c>
      <c r="F270">
        <f t="shared" si="214"/>
        <v>2.5168635783543131E-4</v>
      </c>
      <c r="G270">
        <f t="shared" si="215"/>
        <v>6.2057792259656974E-3</v>
      </c>
      <c r="H270">
        <f t="shared" si="216"/>
        <v>-3.1353868707740347</v>
      </c>
      <c r="J270">
        <f t="shared" si="217"/>
        <v>15</v>
      </c>
      <c r="M270">
        <f t="shared" si="218"/>
        <v>9.4348257426549002E-3</v>
      </c>
      <c r="N270">
        <f t="shared" si="219"/>
        <v>-1.5707963250000001</v>
      </c>
      <c r="O270">
        <f t="shared" si="220"/>
        <v>69.675135137171168</v>
      </c>
      <c r="P270">
        <f t="shared" si="221"/>
        <v>1.5564435116515869</v>
      </c>
      <c r="Q270">
        <f t="shared" si="222"/>
        <v>48.751438832816142</v>
      </c>
      <c r="R270">
        <f t="shared" si="223"/>
        <v>1.5502826729954335</v>
      </c>
      <c r="S270">
        <f t="shared" si="224"/>
        <v>0.6276601961191699</v>
      </c>
      <c r="T270">
        <f t="shared" si="225"/>
        <v>-0.89225234724537938</v>
      </c>
      <c r="U270">
        <f t="shared" si="226"/>
        <v>0.71481748584405769</v>
      </c>
      <c r="V270">
        <f t="shared" si="227"/>
        <v>-0.77443324647988498</v>
      </c>
      <c r="X270">
        <f t="shared" si="244"/>
        <v>-25.068285141990586</v>
      </c>
      <c r="Y270">
        <f t="shared" si="228"/>
        <v>-173.77572942394579</v>
      </c>
      <c r="Z270">
        <f t="shared" si="245"/>
        <v>6.2242705760542094</v>
      </c>
      <c r="AC270">
        <v>1</v>
      </c>
      <c r="AD270">
        <f t="shared" si="229"/>
        <v>69.667958606400006</v>
      </c>
      <c r="AE270">
        <f t="shared" si="230"/>
        <v>-5.7606148851011112E-3</v>
      </c>
      <c r="AF270">
        <f t="shared" si="231"/>
        <v>5.8883499357480001E-3</v>
      </c>
      <c r="AG270">
        <f t="shared" si="246"/>
        <v>5960.5733458563318</v>
      </c>
      <c r="AH270">
        <f t="shared" si="247"/>
        <v>-6001.0984274812972</v>
      </c>
      <c r="AJ270">
        <f t="shared" si="232"/>
        <v>18000</v>
      </c>
      <c r="AK270">
        <f t="shared" si="233"/>
        <v>22325.41400796</v>
      </c>
      <c r="AL270">
        <v>1</v>
      </c>
      <c r="AM270">
        <f t="shared" si="234"/>
        <v>48.741181646219999</v>
      </c>
      <c r="AN270">
        <f t="shared" si="248"/>
        <v>465.42086160226518</v>
      </c>
      <c r="AO270">
        <f t="shared" si="249"/>
        <v>-359.74874933623164</v>
      </c>
      <c r="AQ270">
        <f t="shared" si="235"/>
        <v>3.1887653419472514E-2</v>
      </c>
      <c r="AR270">
        <f t="shared" si="236"/>
        <v>-17.857085914904609</v>
      </c>
      <c r="AT270">
        <f t="shared" si="209"/>
        <v>-106972.06150629846</v>
      </c>
      <c r="AU270">
        <f t="shared" si="210"/>
        <v>-106629.83128583861</v>
      </c>
      <c r="AV270">
        <f t="shared" si="250"/>
        <v>-2.3577966760304538</v>
      </c>
      <c r="AW270">
        <f t="shared" si="251"/>
        <v>200.50275440198388</v>
      </c>
      <c r="AX270">
        <f t="shared" si="252"/>
        <v>-16157.725170729283</v>
      </c>
      <c r="AY270">
        <f t="shared" si="260"/>
        <v>-1.5583878681957719</v>
      </c>
      <c r="BA270">
        <f t="shared" si="237"/>
        <v>9.3471024858274649</v>
      </c>
      <c r="BB270">
        <f t="shared" si="253"/>
        <v>19.413540090309485</v>
      </c>
      <c r="BC270">
        <f t="shared" si="254"/>
        <v>-0.79940880783468193</v>
      </c>
      <c r="BD270">
        <f t="shared" si="238"/>
        <v>-225.80275084684919</v>
      </c>
      <c r="BF270">
        <f t="shared" si="239"/>
        <v>-28.809122986259709</v>
      </c>
      <c r="BG270">
        <f t="shared" si="240"/>
        <v>-212.08672855241613</v>
      </c>
      <c r="BH270">
        <f t="shared" si="255"/>
        <v>-32.086728552416133</v>
      </c>
      <c r="BI270">
        <f t="shared" si="256"/>
        <v>-32.086728552416133</v>
      </c>
      <c r="BJ270">
        <f t="shared" si="241"/>
        <v>0</v>
      </c>
      <c r="BK270">
        <f t="shared" si="257"/>
        <v>0</v>
      </c>
      <c r="BM270">
        <f t="shared" si="258"/>
        <v>-48.222663076569191</v>
      </c>
      <c r="BN270">
        <f t="shared" si="242"/>
        <v>-166.28397770556694</v>
      </c>
      <c r="BQ270" s="56">
        <f t="shared" si="259"/>
        <v>36.31550089059462</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1.0288055759377592</v>
      </c>
      <c r="D271">
        <f t="shared" si="213"/>
        <v>0.23719481209834545</v>
      </c>
      <c r="F271">
        <f t="shared" si="214"/>
        <v>2.4293070952110664E-4</v>
      </c>
      <c r="G271">
        <f t="shared" si="215"/>
        <v>6.0968540031922031E-3</v>
      </c>
      <c r="H271">
        <f t="shared" si="216"/>
        <v>-3.1354957959968082</v>
      </c>
      <c r="J271">
        <f t="shared" si="217"/>
        <v>15</v>
      </c>
      <c r="M271">
        <f t="shared" si="218"/>
        <v>9.2693024840118307E-3</v>
      </c>
      <c r="N271">
        <f t="shared" si="219"/>
        <v>-1.5707963250000001</v>
      </c>
      <c r="O271">
        <f t="shared" si="220"/>
        <v>70.91907993515143</v>
      </c>
      <c r="P271">
        <f t="shared" si="221"/>
        <v>1.5566952817503878</v>
      </c>
      <c r="Q271">
        <f t="shared" si="222"/>
        <v>49.621637162727545</v>
      </c>
      <c r="R271">
        <f t="shared" si="223"/>
        <v>1.5506424633442173</v>
      </c>
      <c r="S271">
        <f t="shared" si="224"/>
        <v>0.62091712971100543</v>
      </c>
      <c r="T271">
        <f t="shared" si="225"/>
        <v>-0.90088417194212456</v>
      </c>
      <c r="U271">
        <f t="shared" si="226"/>
        <v>0.70860143572489565</v>
      </c>
      <c r="V271">
        <f t="shared" si="227"/>
        <v>-0.78328216236986337</v>
      </c>
      <c r="X271">
        <f t="shared" si="244"/>
        <v>-25.383522152866039</v>
      </c>
      <c r="Y271">
        <f t="shared" si="228"/>
        <v>-174.51869887104939</v>
      </c>
      <c r="Z271">
        <f t="shared" si="245"/>
        <v>5.4813011289506051</v>
      </c>
      <c r="AC271">
        <v>1</v>
      </c>
      <c r="AD271">
        <f t="shared" si="229"/>
        <v>70.912029295799996</v>
      </c>
      <c r="AE271">
        <f t="shared" si="230"/>
        <v>-5.9681880617645129E-3</v>
      </c>
      <c r="AF271">
        <f t="shared" si="231"/>
        <v>5.9934990417435004E-3</v>
      </c>
      <c r="AG271">
        <f t="shared" si="246"/>
        <v>5857.3578405219432</v>
      </c>
      <c r="AH271">
        <f t="shared" si="247"/>
        <v>-5999.4692393953819</v>
      </c>
      <c r="AJ271">
        <f t="shared" si="232"/>
        <v>18000</v>
      </c>
      <c r="AK271">
        <f t="shared" si="233"/>
        <v>22724.082115245001</v>
      </c>
      <c r="AL271">
        <v>1</v>
      </c>
      <c r="AM271">
        <f t="shared" si="234"/>
        <v>49.611559889902502</v>
      </c>
      <c r="AN271">
        <f t="shared" si="248"/>
        <v>465.16426224847561</v>
      </c>
      <c r="AO271">
        <f t="shared" si="249"/>
        <v>-353.44253993756024</v>
      </c>
      <c r="AQ271">
        <f t="shared" si="235"/>
        <v>3.0778606406259137E-2</v>
      </c>
      <c r="AR271">
        <f t="shared" si="236"/>
        <v>-17.543805651567709</v>
      </c>
      <c r="AT271">
        <f t="shared" si="209"/>
        <v>-105073.24103695729</v>
      </c>
      <c r="AU271">
        <f t="shared" si="210"/>
        <v>-102945.00288816911</v>
      </c>
      <c r="AV271">
        <f t="shared" si="250"/>
        <v>-2.366425150044277</v>
      </c>
      <c r="AW271">
        <f t="shared" si="251"/>
        <v>316.52262926522315</v>
      </c>
      <c r="AX271">
        <f t="shared" si="252"/>
        <v>-15976.083737136752</v>
      </c>
      <c r="AY271">
        <f t="shared" si="260"/>
        <v>-1.5509866394067182</v>
      </c>
      <c r="BA271">
        <f t="shared" si="237"/>
        <v>9.2056319813706011</v>
      </c>
      <c r="BB271">
        <f t="shared" si="253"/>
        <v>19.281072177496892</v>
      </c>
      <c r="BC271">
        <f t="shared" si="254"/>
        <v>-0.81543851063755879</v>
      </c>
      <c r="BD271">
        <f t="shared" si="238"/>
        <v>-226.72118516535255</v>
      </c>
      <c r="BF271">
        <f t="shared" si="239"/>
        <v>-29.240788081665045</v>
      </c>
      <c r="BG271">
        <f t="shared" si="240"/>
        <v>-212.78159949110008</v>
      </c>
      <c r="BH271">
        <f t="shared" si="255"/>
        <v>-32.781599491100081</v>
      </c>
      <c r="BI271">
        <f t="shared" si="256"/>
        <v>-32.781599491100081</v>
      </c>
      <c r="BJ271">
        <f t="shared" si="241"/>
        <v>0</v>
      </c>
      <c r="BK271">
        <f t="shared" si="257"/>
        <v>0</v>
      </c>
      <c r="BM271">
        <f t="shared" si="258"/>
        <v>-48.52186025916194</v>
      </c>
      <c r="BN271">
        <f t="shared" si="242"/>
        <v>-166.06041432574756</v>
      </c>
      <c r="BQ271" s="56">
        <f t="shared" si="259"/>
        <v>36.183032977782034</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1.0298103994368626</v>
      </c>
      <c r="D272">
        <f t="shared" si="213"/>
        <v>0.24119789162477173</v>
      </c>
      <c r="F272">
        <f t="shared" si="214"/>
        <v>2.3462415811231153E-4</v>
      </c>
      <c r="G272">
        <f t="shared" si="215"/>
        <v>5.9916874388841251E-3</v>
      </c>
      <c r="H272">
        <f t="shared" si="216"/>
        <v>-3.1356009625611159</v>
      </c>
      <c r="J272">
        <f t="shared" si="217"/>
        <v>15</v>
      </c>
      <c r="M272">
        <f t="shared" si="218"/>
        <v>9.1094869239426619E-3</v>
      </c>
      <c r="N272">
        <f t="shared" si="219"/>
        <v>-1.5707963250000001</v>
      </c>
      <c r="O272">
        <f t="shared" si="220"/>
        <v>72.163029073578812</v>
      </c>
      <c r="P272">
        <f t="shared" si="221"/>
        <v>1.5569383718183925</v>
      </c>
      <c r="Q272">
        <f t="shared" si="222"/>
        <v>50.491841694704547</v>
      </c>
      <c r="R272">
        <f t="shared" si="223"/>
        <v>1.5509898520820218</v>
      </c>
      <c r="S272">
        <f t="shared" si="224"/>
        <v>0.61427308973160044</v>
      </c>
      <c r="T272">
        <f t="shared" si="225"/>
        <v>-0.9093318875698132</v>
      </c>
      <c r="U272">
        <f t="shared" si="226"/>
        <v>0.70243897656079346</v>
      </c>
      <c r="V272">
        <f t="shared" si="227"/>
        <v>-0.79197783750268513</v>
      </c>
      <c r="X272">
        <f t="shared" si="244"/>
        <v>-25.695575313428954</v>
      </c>
      <c r="Y272">
        <f t="shared" si="228"/>
        <v>-175.24377690389522</v>
      </c>
      <c r="Z272">
        <f t="shared" si="245"/>
        <v>4.756223096104776</v>
      </c>
      <c r="AC272">
        <v>1</v>
      </c>
      <c r="AD272">
        <f t="shared" si="229"/>
        <v>72.156099985200001</v>
      </c>
      <c r="AE272">
        <f t="shared" si="230"/>
        <v>-6.1794350999617798E-3</v>
      </c>
      <c r="AF272">
        <f t="shared" si="231"/>
        <v>6.0986481477389998E-3</v>
      </c>
      <c r="AG272">
        <f t="shared" si="246"/>
        <v>5755.9220524504271</v>
      </c>
      <c r="AH272">
        <f t="shared" si="247"/>
        <v>-5996.139780110695</v>
      </c>
      <c r="AJ272">
        <f t="shared" si="232"/>
        <v>18000</v>
      </c>
      <c r="AK272">
        <f t="shared" si="233"/>
        <v>23122.750222530001</v>
      </c>
      <c r="AL272">
        <v>1</v>
      </c>
      <c r="AM272">
        <f t="shared" si="234"/>
        <v>50.481938133585004</v>
      </c>
      <c r="AN272">
        <f t="shared" si="248"/>
        <v>464.92081357804062</v>
      </c>
      <c r="AO272">
        <f t="shared" si="249"/>
        <v>-347.35352553265164</v>
      </c>
      <c r="AQ272">
        <f t="shared" si="235"/>
        <v>2.9726427686005689E-2</v>
      </c>
      <c r="AR272">
        <f t="shared" si="236"/>
        <v>-17.241328057883301</v>
      </c>
      <c r="AT272">
        <f t="shared" si="209"/>
        <v>-103210.31002915428</v>
      </c>
      <c r="AU272">
        <f t="shared" si="210"/>
        <v>-99417.984197471422</v>
      </c>
      <c r="AV272">
        <f t="shared" si="250"/>
        <v>-2.374907983051469</v>
      </c>
      <c r="AW272">
        <f t="shared" si="251"/>
        <v>422.98353371810907</v>
      </c>
      <c r="AX272">
        <f t="shared" si="252"/>
        <v>-15799.143445353715</v>
      </c>
      <c r="AY272">
        <f t="shared" si="260"/>
        <v>-1.5440301595035559</v>
      </c>
      <c r="BA272">
        <f t="shared" si="237"/>
        <v>9.0671752076660947</v>
      </c>
      <c r="BB272">
        <f t="shared" si="253"/>
        <v>19.149440156194292</v>
      </c>
      <c r="BC272">
        <f t="shared" si="254"/>
        <v>-0.83087782354791306</v>
      </c>
      <c r="BD272">
        <f t="shared" si="238"/>
        <v>-227.60579263470851</v>
      </c>
      <c r="BF272">
        <f t="shared" si="239"/>
        <v>-29.666134653249898</v>
      </c>
      <c r="BG272">
        <f t="shared" si="240"/>
        <v>-213.44287299856211</v>
      </c>
      <c r="BH272">
        <f t="shared" si="255"/>
        <v>-33.442872998562109</v>
      </c>
      <c r="BI272">
        <f t="shared" si="256"/>
        <v>-33.442872998562109</v>
      </c>
      <c r="BJ272">
        <f t="shared" si="241"/>
        <v>0</v>
      </c>
      <c r="BK272">
        <f t="shared" si="257"/>
        <v>0</v>
      </c>
      <c r="BM272">
        <f t="shared" si="258"/>
        <v>-48.815574809444193</v>
      </c>
      <c r="BN272">
        <f t="shared" si="242"/>
        <v>-165.83708036385363</v>
      </c>
      <c r="BQ272" s="56">
        <f t="shared" si="259"/>
        <v>36.051400956479426</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1.0308316929566903</v>
      </c>
      <c r="D273">
        <f t="shared" si="213"/>
        <v>0.2451931029891998</v>
      </c>
      <c r="F273">
        <f t="shared" si="214"/>
        <v>2.2673650490475275E-4</v>
      </c>
      <c r="G273">
        <f t="shared" si="215"/>
        <v>5.8900882418695868E-3</v>
      </c>
      <c r="H273">
        <f t="shared" si="216"/>
        <v>-3.1357025617581304</v>
      </c>
      <c r="J273">
        <f t="shared" si="217"/>
        <v>15</v>
      </c>
      <c r="M273">
        <f t="shared" si="218"/>
        <v>8.9550888404860054E-3</v>
      </c>
      <c r="N273">
        <f t="shared" si="219"/>
        <v>-1.5707963250000001</v>
      </c>
      <c r="O273">
        <f t="shared" si="220"/>
        <v>73.406982331794651</v>
      </c>
      <c r="P273">
        <f t="shared" si="221"/>
        <v>1.5571732231009994</v>
      </c>
      <c r="Q273">
        <f t="shared" si="222"/>
        <v>51.362052113510579</v>
      </c>
      <c r="R273">
        <f t="shared" si="223"/>
        <v>1.5513254694720853</v>
      </c>
      <c r="S273">
        <f t="shared" si="224"/>
        <v>0.60772773134817248</v>
      </c>
      <c r="T273">
        <f t="shared" si="225"/>
        <v>-0.91760015436606079</v>
      </c>
      <c r="U273">
        <f t="shared" si="226"/>
        <v>0.69633148209986473</v>
      </c>
      <c r="V273">
        <f t="shared" si="227"/>
        <v>-0.80052293694496912</v>
      </c>
      <c r="X273">
        <f t="shared" si="244"/>
        <v>-26.004496176389527</v>
      </c>
      <c r="Y273">
        <f t="shared" si="228"/>
        <v>-175.95133883803732</v>
      </c>
      <c r="Z273">
        <f t="shared" si="245"/>
        <v>4.0486611619626842</v>
      </c>
      <c r="AC273">
        <v>1</v>
      </c>
      <c r="AD273">
        <f t="shared" si="229"/>
        <v>73.400170674600005</v>
      </c>
      <c r="AE273">
        <f t="shared" si="230"/>
        <v>-6.3943559996929109E-3</v>
      </c>
      <c r="AF273">
        <f t="shared" si="231"/>
        <v>6.2037972537344992E-3</v>
      </c>
      <c r="AG273">
        <f t="shared" si="246"/>
        <v>5656.2651843595777</v>
      </c>
      <c r="AH273">
        <f t="shared" si="247"/>
        <v>-5991.197277617297</v>
      </c>
      <c r="AJ273">
        <f t="shared" si="232"/>
        <v>18000</v>
      </c>
      <c r="AK273">
        <f t="shared" si="233"/>
        <v>23521.418329815002</v>
      </c>
      <c r="AL273">
        <v>1</v>
      </c>
      <c r="AM273">
        <f t="shared" si="234"/>
        <v>51.352316377267499</v>
      </c>
      <c r="AN273">
        <f t="shared" si="248"/>
        <v>464.6896321874512</v>
      </c>
      <c r="AO273">
        <f t="shared" si="249"/>
        <v>-341.47067951106152</v>
      </c>
      <c r="AQ273">
        <f t="shared" si="235"/>
        <v>2.8727294664479562E-2</v>
      </c>
      <c r="AR273">
        <f t="shared" si="236"/>
        <v>-16.949103852042942</v>
      </c>
      <c r="AT273">
        <f t="shared" si="209"/>
        <v>-101382.93565976099</v>
      </c>
      <c r="AU273">
        <f t="shared" si="210"/>
        <v>-96040.736913992441</v>
      </c>
      <c r="AV273">
        <f t="shared" si="250"/>
        <v>-2.3832474538025386</v>
      </c>
      <c r="AW273">
        <f t="shared" si="251"/>
        <v>520.64980566027646</v>
      </c>
      <c r="AX273">
        <f t="shared" si="252"/>
        <v>-15626.64981349395</v>
      </c>
      <c r="AY273">
        <f t="shared" si="260"/>
        <v>-1.5374905777450103</v>
      </c>
      <c r="BA273">
        <f t="shared" si="237"/>
        <v>8.931746123347569</v>
      </c>
      <c r="BB273">
        <f t="shared" si="253"/>
        <v>19.01872740308832</v>
      </c>
      <c r="BC273">
        <f t="shared" si="254"/>
        <v>-0.84575687605752825</v>
      </c>
      <c r="BD273">
        <f t="shared" si="238"/>
        <v>-228.45829954763713</v>
      </c>
      <c r="BF273">
        <f t="shared" si="239"/>
        <v>-30.085263210238512</v>
      </c>
      <c r="BG273">
        <f t="shared" si="240"/>
        <v>-214.07229236698223</v>
      </c>
      <c r="BH273">
        <f t="shared" si="255"/>
        <v>-34.072292366982225</v>
      </c>
      <c r="BI273">
        <f t="shared" si="256"/>
        <v>-34.072292366982225</v>
      </c>
      <c r="BJ273">
        <f t="shared" si="241"/>
        <v>0</v>
      </c>
      <c r="BK273">
        <f t="shared" si="257"/>
        <v>0</v>
      </c>
      <c r="BM273">
        <f t="shared" si="258"/>
        <v>-49.103990613326836</v>
      </c>
      <c r="BN273">
        <f t="shared" si="242"/>
        <v>-165.61399281934513</v>
      </c>
      <c r="BQ273" s="56">
        <f t="shared" si="259"/>
        <v>35.920688203373459</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1.0318694075935975</v>
      </c>
      <c r="D274">
        <f t="shared" si="213"/>
        <v>0.24918034220486185</v>
      </c>
      <c r="F274">
        <f t="shared" si="214"/>
        <v>2.192400476624076E-4</v>
      </c>
      <c r="G274">
        <f t="shared" si="215"/>
        <v>5.7918778877800682E-3</v>
      </c>
      <c r="H274">
        <f t="shared" si="216"/>
        <v>-3.1358007721122201</v>
      </c>
      <c r="J274">
        <f t="shared" si="217"/>
        <v>15</v>
      </c>
      <c r="M274">
        <f t="shared" si="218"/>
        <v>8.8058373598112402E-3</v>
      </c>
      <c r="N274">
        <f t="shared" si="219"/>
        <v>-1.5707963250000001</v>
      </c>
      <c r="O274">
        <f t="shared" si="220"/>
        <v>74.650939503847439</v>
      </c>
      <c r="P274">
        <f t="shared" si="221"/>
        <v>1.5574002474363549</v>
      </c>
      <c r="Q274">
        <f t="shared" si="222"/>
        <v>52.232268124914896</v>
      </c>
      <c r="R274">
        <f t="shared" si="223"/>
        <v>1.5516499037866684</v>
      </c>
      <c r="S274">
        <f t="shared" si="224"/>
        <v>0.60128057633438137</v>
      </c>
      <c r="T274">
        <f t="shared" si="225"/>
        <v>-0.92569353487820749</v>
      </c>
      <c r="U274">
        <f t="shared" si="226"/>
        <v>0.6902801723787767</v>
      </c>
      <c r="V274">
        <f t="shared" si="227"/>
        <v>-0.80892012225103849</v>
      </c>
      <c r="X274">
        <f t="shared" si="244"/>
        <v>-26.310334398477568</v>
      </c>
      <c r="Y274">
        <f t="shared" si="228"/>
        <v>-176.64175746860258</v>
      </c>
      <c r="Z274">
        <f t="shared" si="245"/>
        <v>3.3582425313974227</v>
      </c>
      <c r="AC274">
        <v>1</v>
      </c>
      <c r="AD274">
        <f t="shared" si="229"/>
        <v>74.64424136400001</v>
      </c>
      <c r="AE274">
        <f t="shared" si="230"/>
        <v>-6.6129507609579089E-3</v>
      </c>
      <c r="AF274">
        <f t="shared" si="231"/>
        <v>6.3089463597300003E-3</v>
      </c>
      <c r="AG274">
        <f t="shared" si="246"/>
        <v>5558.3833884697024</v>
      </c>
      <c r="AH274">
        <f t="shared" si="247"/>
        <v>-5984.7260549687717</v>
      </c>
      <c r="AJ274">
        <f t="shared" si="232"/>
        <v>18000</v>
      </c>
      <c r="AK274">
        <f t="shared" si="233"/>
        <v>23920.086437100003</v>
      </c>
      <c r="AL274">
        <v>1</v>
      </c>
      <c r="AM274">
        <f t="shared" si="234"/>
        <v>52.222694620950008</v>
      </c>
      <c r="AN274">
        <f t="shared" si="248"/>
        <v>464.46990761641575</v>
      </c>
      <c r="AO274">
        <f t="shared" si="249"/>
        <v>-335.78370897293598</v>
      </c>
      <c r="AQ274">
        <f t="shared" si="235"/>
        <v>2.7777700617498284E-2</v>
      </c>
      <c r="AR274">
        <f t="shared" si="236"/>
        <v>-16.666620370498972</v>
      </c>
      <c r="AT274">
        <f t="shared" si="209"/>
        <v>-99590.758069916294</v>
      </c>
      <c r="AU274">
        <f t="shared" si="210"/>
        <v>-92805.707737944904</v>
      </c>
      <c r="AV274">
        <f t="shared" si="250"/>
        <v>-2.3914458632810174</v>
      </c>
      <c r="AW274">
        <f t="shared" si="251"/>
        <v>610.21946753148779</v>
      </c>
      <c r="AX274">
        <f t="shared" si="252"/>
        <v>-15458.369639553634</v>
      </c>
      <c r="AY274">
        <f t="shared" si="260"/>
        <v>-1.531341790898747</v>
      </c>
      <c r="BA274">
        <f t="shared" si="237"/>
        <v>8.7993418072340734</v>
      </c>
      <c r="BB274">
        <f t="shared" si="253"/>
        <v>18.889003760783357</v>
      </c>
      <c r="BC274">
        <f t="shared" si="254"/>
        <v>-0.86010407238227038</v>
      </c>
      <c r="BD274">
        <f t="shared" si="238"/>
        <v>-229.28033334582975</v>
      </c>
      <c r="BF274">
        <f t="shared" si="239"/>
        <v>-30.498278564316706</v>
      </c>
      <c r="BG274">
        <f t="shared" si="240"/>
        <v>-214.67150122474763</v>
      </c>
      <c r="BH274">
        <f t="shared" si="255"/>
        <v>-34.67150122474763</v>
      </c>
      <c r="BI274">
        <f t="shared" si="256"/>
        <v>-34.67150122474763</v>
      </c>
      <c r="BJ274">
        <f t="shared" si="241"/>
        <v>0</v>
      </c>
      <c r="BK274">
        <f t="shared" si="257"/>
        <v>0</v>
      </c>
      <c r="BM274">
        <f t="shared" si="258"/>
        <v>-49.38728232510006</v>
      </c>
      <c r="BN274">
        <f t="shared" si="242"/>
        <v>-165.39116787891788</v>
      </c>
      <c r="BQ274" s="56">
        <f t="shared" si="259"/>
        <v>35.790964561068492</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1.0329234938557295</v>
      </c>
      <c r="D275">
        <f t="shared" si="213"/>
        <v>0.25315950671345105</v>
      </c>
      <c r="F275">
        <f t="shared" si="214"/>
        <v>2.1210933698106532E-4</v>
      </c>
      <c r="G275">
        <f t="shared" si="215"/>
        <v>5.696889571241614E-3</v>
      </c>
      <c r="H275">
        <f t="shared" si="216"/>
        <v>-3.1358957604287587</v>
      </c>
      <c r="J275">
        <f t="shared" si="217"/>
        <v>15</v>
      </c>
      <c r="M275">
        <f t="shared" si="218"/>
        <v>8.6614793703061362E-3</v>
      </c>
      <c r="N275">
        <f t="shared" si="219"/>
        <v>-1.5707963250000001</v>
      </c>
      <c r="O275">
        <f t="shared" si="220"/>
        <v>75.894900397287685</v>
      </c>
      <c r="P275">
        <f t="shared" si="221"/>
        <v>1.5576198296649086</v>
      </c>
      <c r="Q275">
        <f t="shared" si="222"/>
        <v>53.102489453971714</v>
      </c>
      <c r="R275">
        <f t="shared" si="223"/>
        <v>1.5519637047463886</v>
      </c>
      <c r="S275">
        <f t="shared" si="224"/>
        <v>0.59493102666446374</v>
      </c>
      <c r="T275">
        <f t="shared" si="225"/>
        <v>-0.93361649237780986</v>
      </c>
      <c r="U275">
        <f t="shared" si="226"/>
        <v>0.68428612253636578</v>
      </c>
      <c r="V275">
        <f t="shared" si="227"/>
        <v>-0.81717204709560276</v>
      </c>
      <c r="X275">
        <f t="shared" si="244"/>
        <v>-26.613137913819443</v>
      </c>
      <c r="Y275">
        <f t="shared" si="228"/>
        <v>-177.31540245357274</v>
      </c>
      <c r="Z275">
        <f t="shared" si="245"/>
        <v>2.6845975464272556</v>
      </c>
      <c r="AC275">
        <v>1</v>
      </c>
      <c r="AD275">
        <f t="shared" si="229"/>
        <v>75.8883120534</v>
      </c>
      <c r="AE275">
        <f t="shared" si="230"/>
        <v>-6.835219383756772E-3</v>
      </c>
      <c r="AF275">
        <f t="shared" si="231"/>
        <v>6.4140954657254997E-3</v>
      </c>
      <c r="AG275">
        <f t="shared" si="246"/>
        <v>5462.2700325223113</v>
      </c>
      <c r="AH275">
        <f t="shared" si="247"/>
        <v>-5976.807518762751</v>
      </c>
      <c r="AJ275">
        <f t="shared" si="232"/>
        <v>18000</v>
      </c>
      <c r="AK275">
        <f t="shared" si="233"/>
        <v>24318.754544384999</v>
      </c>
      <c r="AL275">
        <v>1</v>
      </c>
      <c r="AM275">
        <f t="shared" si="234"/>
        <v>53.093072864632504</v>
      </c>
      <c r="AN275">
        <f t="shared" si="248"/>
        <v>464.26089523869774</v>
      </c>
      <c r="AO275">
        <f t="shared" si="249"/>
        <v>-330.28299472269919</v>
      </c>
      <c r="AQ275">
        <f t="shared" si="235"/>
        <v>2.6874423879538083E-2</v>
      </c>
      <c r="AR275">
        <f t="shared" si="236"/>
        <v>-16.393398566518229</v>
      </c>
      <c r="AT275">
        <f t="shared" si="209"/>
        <v>-97833.392450242143</v>
      </c>
      <c r="AU275">
        <f t="shared" si="210"/>
        <v>-89705.792979792386</v>
      </c>
      <c r="AV275">
        <f t="shared" si="250"/>
        <v>-2.399505528226741</v>
      </c>
      <c r="AW275">
        <f t="shared" si="251"/>
        <v>692.33065679649485</v>
      </c>
      <c r="AX275">
        <f t="shared" si="252"/>
        <v>-15294.08887378789</v>
      </c>
      <c r="AY275">
        <f t="shared" si="260"/>
        <v>-1.5255593506052314</v>
      </c>
      <c r="BA275">
        <f t="shared" si="237"/>
        <v>8.6699453882810804</v>
      </c>
      <c r="BB275">
        <f t="shared" si="253"/>
        <v>18.760327237545262</v>
      </c>
      <c r="BC275">
        <f t="shared" si="254"/>
        <v>-0.87394617762150961</v>
      </c>
      <c r="BD275">
        <f t="shared" si="238"/>
        <v>-230.07342755652033</v>
      </c>
      <c r="BF275">
        <f t="shared" si="239"/>
        <v>-30.905288741293937</v>
      </c>
      <c r="BG275">
        <f t="shared" si="240"/>
        <v>-215.24204853249421</v>
      </c>
      <c r="BH275">
        <f t="shared" si="255"/>
        <v>-35.242048532494209</v>
      </c>
      <c r="BI275">
        <f t="shared" si="256"/>
        <v>-35.242048532494209</v>
      </c>
      <c r="BJ275">
        <f t="shared" si="241"/>
        <v>0</v>
      </c>
      <c r="BK275">
        <f t="shared" si="257"/>
        <v>0</v>
      </c>
      <c r="BM275">
        <f t="shared" si="258"/>
        <v>-49.665615978839199</v>
      </c>
      <c r="BN275">
        <f t="shared" si="242"/>
        <v>-165.16862097597388</v>
      </c>
      <c r="BQ275" s="56">
        <f t="shared" si="259"/>
        <v>35.6622880378304</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1.0339939016738213</v>
      </c>
      <c r="D276">
        <f t="shared" si="213"/>
        <v>0.25713049539439775</v>
      </c>
      <c r="F276">
        <f t="shared" si="214"/>
        <v>2.0532095994897049E-4</v>
      </c>
      <c r="G276">
        <f t="shared" si="215"/>
        <v>5.6049672596156517E-3</v>
      </c>
      <c r="H276">
        <f t="shared" si="216"/>
        <v>-3.1359876827403848</v>
      </c>
      <c r="J276">
        <f t="shared" si="217"/>
        <v>15</v>
      </c>
      <c r="M276">
        <f t="shared" si="218"/>
        <v>8.5217780901399084E-3</v>
      </c>
      <c r="N276">
        <f t="shared" si="219"/>
        <v>-1.5707963250000001</v>
      </c>
      <c r="O276">
        <f t="shared" si="220"/>
        <v>77.138864832079264</v>
      </c>
      <c r="P276">
        <f t="shared" si="221"/>
        <v>1.5578323298058845</v>
      </c>
      <c r="Q276">
        <f t="shared" si="222"/>
        <v>53.972715843465807</v>
      </c>
      <c r="R276">
        <f t="shared" si="223"/>
        <v>1.5522673866269971</v>
      </c>
      <c r="S276">
        <f t="shared" si="224"/>
        <v>0.58867837711151305</v>
      </c>
      <c r="T276">
        <f t="shared" si="225"/>
        <v>-0.94137338977696439</v>
      </c>
      <c r="U276">
        <f t="shared" si="226"/>
        <v>0.67835027133142012</v>
      </c>
      <c r="V276">
        <f t="shared" si="227"/>
        <v>-0.82528135329377716</v>
      </c>
      <c r="X276">
        <f t="shared" si="244"/>
        <v>-26.912953086722847</v>
      </c>
      <c r="Y276">
        <f t="shared" si="228"/>
        <v>-177.9726397746355</v>
      </c>
      <c r="Z276">
        <f t="shared" si="245"/>
        <v>2.0273602253645038</v>
      </c>
      <c r="AC276">
        <v>1</v>
      </c>
      <c r="AD276">
        <f t="shared" si="229"/>
        <v>77.132382742800004</v>
      </c>
      <c r="AE276">
        <f t="shared" si="230"/>
        <v>-7.0611618680895012E-3</v>
      </c>
      <c r="AF276">
        <f t="shared" si="231"/>
        <v>6.5192445717209991E-3</v>
      </c>
      <c r="AG276">
        <f t="shared" si="246"/>
        <v>5367.9159510799836</v>
      </c>
      <c r="AH276">
        <f t="shared" si="247"/>
        <v>-5967.5201623253834</v>
      </c>
      <c r="AJ276">
        <f t="shared" si="232"/>
        <v>18000</v>
      </c>
      <c r="AK276">
        <f t="shared" si="233"/>
        <v>24717.422651670004</v>
      </c>
      <c r="AL276">
        <v>1</v>
      </c>
      <c r="AM276">
        <f t="shared" si="234"/>
        <v>53.963451108314999</v>
      </c>
      <c r="AN276">
        <f t="shared" si="248"/>
        <v>464.06190994827591</v>
      </c>
      <c r="AO276">
        <f t="shared" si="249"/>
        <v>-324.95953705506588</v>
      </c>
      <c r="AQ276">
        <f t="shared" si="235"/>
        <v>2.6014500482568984E-2</v>
      </c>
      <c r="AR276">
        <f t="shared" si="236"/>
        <v>-16.128990299192768</v>
      </c>
      <c r="AT276">
        <f t="shared" si="209"/>
        <v>-96110.431156283594</v>
      </c>
      <c r="AU276">
        <f t="shared" si="210"/>
        <v>-86734.30635799373</v>
      </c>
      <c r="AV276">
        <f t="shared" si="250"/>
        <v>-2.4074287752505099</v>
      </c>
      <c r="AW276">
        <f t="shared" si="251"/>
        <v>767.56735258326478</v>
      </c>
      <c r="AX276">
        <f t="shared" si="252"/>
        <v>-15133.610724886759</v>
      </c>
      <c r="AY276">
        <f t="shared" si="260"/>
        <v>-1.5201203709426356</v>
      </c>
      <c r="BA276">
        <f t="shared" si="237"/>
        <v>8.5435285522820994</v>
      </c>
      <c r="BB276">
        <f t="shared" si="253"/>
        <v>18.632745503447467</v>
      </c>
      <c r="BC276">
        <f t="shared" si="254"/>
        <v>-0.88730840430787428</v>
      </c>
      <c r="BD276">
        <f t="shared" si="238"/>
        <v>-230.83902675142093</v>
      </c>
      <c r="BF276">
        <f t="shared" si="239"/>
        <v>-31.306404046567526</v>
      </c>
      <c r="BG276">
        <f t="shared" si="240"/>
        <v>-215.78539359572761</v>
      </c>
      <c r="BH276">
        <f t="shared" si="255"/>
        <v>-35.785393595727612</v>
      </c>
      <c r="BI276">
        <f t="shared" si="256"/>
        <v>-35.785393595727612</v>
      </c>
      <c r="BJ276">
        <f t="shared" si="241"/>
        <v>0</v>
      </c>
      <c r="BK276">
        <f t="shared" si="257"/>
        <v>0</v>
      </c>
      <c r="BM276">
        <f t="shared" si="258"/>
        <v>-49.939149550014996</v>
      </c>
      <c r="BN276">
        <f t="shared" si="242"/>
        <v>-164.94636684430674</v>
      </c>
      <c r="BQ276" s="56">
        <f t="shared" si="259"/>
        <v>35.534706303732605</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1.0350805804120455</v>
      </c>
      <c r="D277">
        <f t="shared" si="213"/>
        <v>0.26109320857356749</v>
      </c>
      <c r="F277">
        <f t="shared" si="214"/>
        <v>1.9885334766420174E-4</v>
      </c>
      <c r="G277">
        <f t="shared" si="215"/>
        <v>5.5159648369876753E-3</v>
      </c>
      <c r="H277">
        <f t="shared" si="216"/>
        <v>-3.1360766851630126</v>
      </c>
      <c r="J277">
        <f t="shared" si="217"/>
        <v>15</v>
      </c>
      <c r="M277">
        <f t="shared" si="218"/>
        <v>8.3865117712487985E-3</v>
      </c>
      <c r="N277">
        <f t="shared" si="219"/>
        <v>-1.5707963250000001</v>
      </c>
      <c r="O277">
        <f t="shared" si="220"/>
        <v>78.382832639614506</v>
      </c>
      <c r="P277">
        <f t="shared" si="221"/>
        <v>1.5580380850265503</v>
      </c>
      <c r="Q277">
        <f t="shared" si="222"/>
        <v>54.842947052506062</v>
      </c>
      <c r="R277">
        <f t="shared" si="223"/>
        <v>1.5525614310705143</v>
      </c>
      <c r="S277">
        <f t="shared" si="224"/>
        <v>0.5825218269029061</v>
      </c>
      <c r="T277">
        <f t="shared" si="225"/>
        <v>-0.9489684889916622</v>
      </c>
      <c r="U277">
        <f t="shared" si="226"/>
        <v>0.67247342935383903</v>
      </c>
      <c r="V277">
        <f t="shared" si="227"/>
        <v>-0.83325066718656471</v>
      </c>
      <c r="X277">
        <f t="shared" si="244"/>
        <v>-27.209824846380563</v>
      </c>
      <c r="Y277">
        <f t="shared" si="228"/>
        <v>-178.61383126826112</v>
      </c>
      <c r="Z277">
        <f t="shared" si="245"/>
        <v>1.3861687317388771</v>
      </c>
      <c r="AC277">
        <v>1</v>
      </c>
      <c r="AD277">
        <f t="shared" si="229"/>
        <v>78.376453432200009</v>
      </c>
      <c r="AE277">
        <f t="shared" si="230"/>
        <v>-7.2907782139560937E-3</v>
      </c>
      <c r="AF277">
        <f t="shared" si="231"/>
        <v>6.6243936777165002E-3</v>
      </c>
      <c r="AG277">
        <f t="shared" si="246"/>
        <v>5275.3096823429487</v>
      </c>
      <c r="AH277">
        <f t="shared" si="247"/>
        <v>-5956.9395817520726</v>
      </c>
      <c r="AJ277">
        <f t="shared" si="232"/>
        <v>18000</v>
      </c>
      <c r="AK277">
        <f t="shared" si="233"/>
        <v>25116.090758955001</v>
      </c>
      <c r="AL277">
        <v>1</v>
      </c>
      <c r="AM277">
        <f t="shared" si="234"/>
        <v>54.833829351997501</v>
      </c>
      <c r="AN277">
        <f t="shared" si="248"/>
        <v>463.87232054075071</v>
      </c>
      <c r="AO277">
        <f t="shared" si="249"/>
        <v>-319.80490669161043</v>
      </c>
      <c r="AQ277">
        <f t="shared" si="235"/>
        <v>2.5195199810532098E-2</v>
      </c>
      <c r="AR277">
        <f t="shared" si="236"/>
        <v>-15.872975880635222</v>
      </c>
      <c r="AT277">
        <f t="shared" si="209"/>
        <v>-94421.44582204285</v>
      </c>
      <c r="AU277">
        <f t="shared" si="210"/>
        <v>-83884.949633732584</v>
      </c>
      <c r="AV277">
        <f t="shared" si="250"/>
        <v>-2.4152179354955861</v>
      </c>
      <c r="AW277">
        <f t="shared" si="251"/>
        <v>836.46448536447531</v>
      </c>
      <c r="AX277">
        <f t="shared" si="252"/>
        <v>-14976.753972030063</v>
      </c>
      <c r="AY277">
        <f t="shared" si="260"/>
        <v>-1.5150034374784509</v>
      </c>
      <c r="BA277">
        <f t="shared" si="237"/>
        <v>8.4200536811428748</v>
      </c>
      <c r="BB277">
        <f t="shared" si="253"/>
        <v>18.50629720612082</v>
      </c>
      <c r="BC277">
        <f t="shared" si="254"/>
        <v>-0.90021449801713516</v>
      </c>
      <c r="BD277">
        <f t="shared" si="238"/>
        <v>-231.57849145180688</v>
      </c>
      <c r="BF277">
        <f t="shared" si="239"/>
        <v>-31.701736265975732</v>
      </c>
      <c r="BG277">
        <f t="shared" si="240"/>
        <v>-216.30291101845566</v>
      </c>
      <c r="BH277">
        <f t="shared" si="255"/>
        <v>-36.30291101845566</v>
      </c>
      <c r="BI277">
        <f t="shared" si="256"/>
        <v>-36.30291101845566</v>
      </c>
      <c r="BJ277">
        <f t="shared" si="241"/>
        <v>0</v>
      </c>
      <c r="BK277">
        <f t="shared" si="257"/>
        <v>0</v>
      </c>
      <c r="BM277">
        <f t="shared" si="258"/>
        <v>-50.20803347209656</v>
      </c>
      <c r="BN277">
        <f t="shared" si="242"/>
        <v>-164.72441956664883</v>
      </c>
      <c r="BQ277" s="56">
        <f t="shared" si="259"/>
        <v>35.408258006405958</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1.0361834788789008</v>
      </c>
      <c r="D278">
        <f t="shared" si="213"/>
        <v>0.26504754803138619</v>
      </c>
      <c r="F278">
        <f t="shared" si="214"/>
        <v>1.9268660364868141E-4</v>
      </c>
      <c r="G278">
        <f t="shared" si="215"/>
        <v>5.4297453285173086E-3</v>
      </c>
      <c r="H278">
        <f t="shared" si="216"/>
        <v>-3.1361629046714827</v>
      </c>
      <c r="J278">
        <f t="shared" si="217"/>
        <v>15</v>
      </c>
      <c r="M278">
        <f t="shared" si="218"/>
        <v>8.2554725248230373E-3</v>
      </c>
      <c r="N278">
        <f t="shared" si="219"/>
        <v>-1.5707963250000001</v>
      </c>
      <c r="O278">
        <f t="shared" si="220"/>
        <v>79.626803661821626</v>
      </c>
      <c r="P278">
        <f t="shared" si="221"/>
        <v>1.5582374114269413</v>
      </c>
      <c r="Q278">
        <f t="shared" si="222"/>
        <v>55.713182855250828</v>
      </c>
      <c r="R278">
        <f t="shared" si="223"/>
        <v>1.5528462896330282</v>
      </c>
      <c r="S278">
        <f t="shared" si="224"/>
        <v>0.57646049048562664</v>
      </c>
      <c r="T278">
        <f t="shared" si="225"/>
        <v>-0.95640595070186174</v>
      </c>
      <c r="U278">
        <f t="shared" si="226"/>
        <v>0.66665628692175072</v>
      </c>
      <c r="V278">
        <f t="shared" si="227"/>
        <v>-0.84108259637033611</v>
      </c>
      <c r="X278">
        <f t="shared" si="244"/>
        <v>-27.503796805693991</v>
      </c>
      <c r="Y278">
        <f t="shared" si="228"/>
        <v>-179.23933422030967</v>
      </c>
      <c r="Z278">
        <f t="shared" si="245"/>
        <v>0.76066577969032778</v>
      </c>
      <c r="AC278">
        <v>1</v>
      </c>
      <c r="AD278">
        <f t="shared" si="229"/>
        <v>79.620524121600013</v>
      </c>
      <c r="AE278">
        <f t="shared" si="230"/>
        <v>-7.5240684213565539E-3</v>
      </c>
      <c r="AF278">
        <f t="shared" si="231"/>
        <v>6.7295427837119996E-3</v>
      </c>
      <c r="AG278">
        <f t="shared" si="246"/>
        <v>5184.43769079715</v>
      </c>
      <c r="AH278">
        <f t="shared" si="247"/>
        <v>-5945.1385031167265</v>
      </c>
      <c r="AJ278">
        <f t="shared" si="232"/>
        <v>18000</v>
      </c>
      <c r="AK278">
        <f t="shared" si="233"/>
        <v>25514.758866240001</v>
      </c>
      <c r="AL278">
        <v>1</v>
      </c>
      <c r="AM278">
        <f t="shared" si="234"/>
        <v>55.70420759568001</v>
      </c>
      <c r="AN278">
        <f t="shared" si="248"/>
        <v>463.69154470387338</v>
      </c>
      <c r="AO278">
        <f t="shared" si="249"/>
        <v>-314.81120030609878</v>
      </c>
      <c r="AQ278">
        <f t="shared" si="235"/>
        <v>2.4414002895500744E-2</v>
      </c>
      <c r="AR278">
        <f t="shared" si="236"/>
        <v>-15.624961853120476</v>
      </c>
      <c r="AT278">
        <f t="shared" ref="AT278:AT341" si="261">-AR278*AH278+AG278*AQ278</f>
        <v>-92765.98944592195</v>
      </c>
      <c r="AU278">
        <f t="shared" ref="AU278:AU341" si="262">AQ278*AH278+AG278*AR278</f>
        <v>-81151.785777214725</v>
      </c>
      <c r="AV278">
        <f t="shared" si="250"/>
        <v>-2.4228753398047518</v>
      </c>
      <c r="AW278">
        <f t="shared" si="251"/>
        <v>899.51250458099184</v>
      </c>
      <c r="AX278">
        <f t="shared" si="252"/>
        <v>-14823.351458554011</v>
      </c>
      <c r="AY278">
        <f t="shared" si="260"/>
        <v>-1.5101885187516841</v>
      </c>
      <c r="BA278">
        <f t="shared" si="237"/>
        <v>8.2994756741740741</v>
      </c>
      <c r="BB278">
        <f t="shared" si="253"/>
        <v>18.38101312702581</v>
      </c>
      <c r="BC278">
        <f t="shared" si="254"/>
        <v>-0.91268682105306764</v>
      </c>
      <c r="BD278">
        <f t="shared" si="238"/>
        <v>-232.29310292330618</v>
      </c>
      <c r="BF278">
        <f t="shared" si="239"/>
        <v>-32.091397985380155</v>
      </c>
      <c r="BG278">
        <f t="shared" si="240"/>
        <v>-216.79589554195368</v>
      </c>
      <c r="BH278">
        <f t="shared" si="255"/>
        <v>-36.795895541953684</v>
      </c>
      <c r="BI278">
        <f t="shared" si="256"/>
        <v>-36.795895541953684</v>
      </c>
      <c r="BJ278">
        <f t="shared" si="241"/>
        <v>0</v>
      </c>
      <c r="BK278">
        <f t="shared" si="257"/>
        <v>0</v>
      </c>
      <c r="BM278">
        <f t="shared" si="258"/>
        <v>-50.472411112405958</v>
      </c>
      <c r="BN278">
        <f t="shared" si="242"/>
        <v>-164.50279261864756</v>
      </c>
      <c r="BQ278" s="56">
        <f t="shared" si="259"/>
        <v>35.282973927310948</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1.0373025453381408</v>
      </c>
      <c r="D279">
        <f t="shared" si="213"/>
        <v>0.26899341701039342</v>
      </c>
      <c r="F279">
        <f t="shared" si="214"/>
        <v>1.8680235060560883E-4</v>
      </c>
      <c r="G279">
        <f t="shared" si="215"/>
        <v>5.3461801964821819E-3</v>
      </c>
      <c r="H279">
        <f t="shared" si="216"/>
        <v>-3.1362464698035182</v>
      </c>
      <c r="J279">
        <f t="shared" si="217"/>
        <v>15</v>
      </c>
      <c r="M279">
        <f t="shared" si="218"/>
        <v>8.1284652552103751E-3</v>
      </c>
      <c r="N279">
        <f t="shared" si="219"/>
        <v>-1.5707963250000001</v>
      </c>
      <c r="O279">
        <f t="shared" si="220"/>
        <v>80.870777750354364</v>
      </c>
      <c r="P279">
        <f t="shared" si="221"/>
        <v>1.5584306056598998</v>
      </c>
      <c r="Q279">
        <f t="shared" si="222"/>
        <v>56.583423039750762</v>
      </c>
      <c r="R279">
        <f t="shared" si="223"/>
        <v>1.5531223860974934</v>
      </c>
      <c r="S279">
        <f t="shared" si="224"/>
        <v>0.57049340745349397</v>
      </c>
      <c r="T279">
        <f t="shared" si="225"/>
        <v>-0.96368983446221224</v>
      </c>
      <c r="U279">
        <f t="shared" si="226"/>
        <v>0.66089942166014126</v>
      </c>
      <c r="V279">
        <f t="shared" si="227"/>
        <v>-0.84877972674936752</v>
      </c>
      <c r="X279">
        <f t="shared" si="244"/>
        <v>-27.794911366147318</v>
      </c>
      <c r="Y279">
        <f t="shared" si="228"/>
        <v>-179.84950101806362</v>
      </c>
      <c r="Z279">
        <f t="shared" si="245"/>
        <v>0.15049898193638001</v>
      </c>
      <c r="AC279">
        <v>1</v>
      </c>
      <c r="AD279">
        <f t="shared" si="229"/>
        <v>80.864594811000003</v>
      </c>
      <c r="AE279">
        <f t="shared" si="230"/>
        <v>-7.7610324902908793E-3</v>
      </c>
      <c r="AF279">
        <f t="shared" si="231"/>
        <v>6.834691889707499E-3</v>
      </c>
      <c r="AG279">
        <f t="shared" si="246"/>
        <v>5095.2845760734754</v>
      </c>
      <c r="AH279">
        <f t="shared" si="247"/>
        <v>-5932.1868193124074</v>
      </c>
      <c r="AJ279">
        <f t="shared" si="232"/>
        <v>18000</v>
      </c>
      <c r="AK279">
        <f t="shared" si="233"/>
        <v>25913.426973525002</v>
      </c>
      <c r="AL279">
        <v>1</v>
      </c>
      <c r="AM279">
        <f t="shared" si="234"/>
        <v>56.574585839362506</v>
      </c>
      <c r="AN279">
        <f t="shared" si="248"/>
        <v>463.51904454288461</v>
      </c>
      <c r="AO279">
        <f t="shared" si="249"/>
        <v>-309.9710001457205</v>
      </c>
      <c r="AQ279">
        <f t="shared" si="235"/>
        <v>2.3668583032939568E-2</v>
      </c>
      <c r="AR279">
        <f t="shared" si="236"/>
        <v>-15.384578971410718</v>
      </c>
      <c r="AT279">
        <f t="shared" si="261"/>
        <v>-91143.598428808255</v>
      </c>
      <c r="AU279">
        <f t="shared" si="262"/>
        <v>-78529.214398713171</v>
      </c>
      <c r="AV279">
        <f t="shared" si="250"/>
        <v>-2.430403314354574</v>
      </c>
      <c r="AW279">
        <f t="shared" si="251"/>
        <v>957.16146894069527</v>
      </c>
      <c r="AX279">
        <f t="shared" si="252"/>
        <v>-14673.248746087371</v>
      </c>
      <c r="AY279">
        <f t="shared" si="260"/>
        <v>-1.5056568808572812</v>
      </c>
      <c r="BA279">
        <f t="shared" si="237"/>
        <v>8.1817434949204273</v>
      </c>
      <c r="BB279">
        <f t="shared" si="253"/>
        <v>18.256917196997168</v>
      </c>
      <c r="BC279">
        <f t="shared" si="254"/>
        <v>-0.9247464334972928</v>
      </c>
      <c r="BD279">
        <f t="shared" si="238"/>
        <v>-232.98406781971326</v>
      </c>
      <c r="BF279">
        <f t="shared" si="239"/>
        <v>-32.475502014023661</v>
      </c>
      <c r="BG279">
        <f t="shared" si="240"/>
        <v>-217.26556672847929</v>
      </c>
      <c r="BH279">
        <f t="shared" si="255"/>
        <v>-37.265566728479286</v>
      </c>
      <c r="BI279">
        <f t="shared" si="256"/>
        <v>-37.265566728479286</v>
      </c>
      <c r="BJ279">
        <f t="shared" si="241"/>
        <v>0</v>
      </c>
      <c r="BK279">
        <f t="shared" si="257"/>
        <v>0</v>
      </c>
      <c r="BM279">
        <f t="shared" si="258"/>
        <v>-50.732419211020826</v>
      </c>
      <c r="BN279">
        <f t="shared" si="242"/>
        <v>-164.28149890876603</v>
      </c>
      <c r="BQ279" s="56">
        <f t="shared" si="259"/>
        <v>35.158877997282303</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1.0384377275197343</v>
      </c>
      <c r="D280">
        <f t="shared" si="213"/>
        <v>0.27293072022222775</v>
      </c>
      <c r="F280">
        <f t="shared" si="214"/>
        <v>1.81183593312798E-4</v>
      </c>
      <c r="G280">
        <f t="shared" si="215"/>
        <v>5.2651487004004138E-3</v>
      </c>
      <c r="H280">
        <f t="shared" si="216"/>
        <v>-3.1363275012995997</v>
      </c>
      <c r="J280">
        <f t="shared" si="217"/>
        <v>15</v>
      </c>
      <c r="M280">
        <f t="shared" si="218"/>
        <v>8.00530669073749E-3</v>
      </c>
      <c r="N280">
        <f t="shared" si="219"/>
        <v>-1.5707963250000001</v>
      </c>
      <c r="O280">
        <f t="shared" si="220"/>
        <v>82.114754765855452</v>
      </c>
      <c r="P280">
        <f t="shared" si="221"/>
        <v>1.5586179464038932</v>
      </c>
      <c r="Q280">
        <f t="shared" si="222"/>
        <v>57.453667406896933</v>
      </c>
      <c r="R280">
        <f t="shared" si="223"/>
        <v>1.5533901185764289</v>
      </c>
      <c r="S280">
        <f t="shared" si="224"/>
        <v>0.56461955168715405</v>
      </c>
      <c r="T280">
        <f t="shared" si="225"/>
        <v>-0.97082409912134793</v>
      </c>
      <c r="U280">
        <f t="shared" si="226"/>
        <v>0.65520330575914165</v>
      </c>
      <c r="V280">
        <f t="shared" si="227"/>
        <v>-0.85634461989110144</v>
      </c>
      <c r="X280">
        <f t="shared" si="244"/>
        <v>-28.083209810426638</v>
      </c>
      <c r="Y280">
        <f t="shared" si="228"/>
        <v>-180.44467885411876</v>
      </c>
      <c r="Z280">
        <f t="shared" si="245"/>
        <v>-0.44467885411876296</v>
      </c>
      <c r="AC280">
        <v>1</v>
      </c>
      <c r="AD280">
        <f t="shared" si="229"/>
        <v>82.108665500400008</v>
      </c>
      <c r="AE280">
        <f t="shared" si="230"/>
        <v>-8.0016704207590706E-3</v>
      </c>
      <c r="AF280">
        <f t="shared" si="231"/>
        <v>6.9398409957030002E-3</v>
      </c>
      <c r="AG280">
        <f t="shared" si="246"/>
        <v>5007.8332684495626</v>
      </c>
      <c r="AH280">
        <f t="shared" si="247"/>
        <v>-5918.1516351277178</v>
      </c>
      <c r="AJ280">
        <f t="shared" si="232"/>
        <v>18000</v>
      </c>
      <c r="AK280">
        <f t="shared" si="233"/>
        <v>26312.095080810002</v>
      </c>
      <c r="AL280">
        <v>1</v>
      </c>
      <c r="AM280">
        <f t="shared" si="234"/>
        <v>57.444964083045001</v>
      </c>
      <c r="AN280">
        <f t="shared" si="248"/>
        <v>463.35432257639968</v>
      </c>
      <c r="AO280">
        <f t="shared" si="249"/>
        <v>-305.27733731492714</v>
      </c>
      <c r="AQ280">
        <f t="shared" si="235"/>
        <v>2.29567884371248E-2</v>
      </c>
      <c r="AR280">
        <f t="shared" si="236"/>
        <v>-15.151480368502368</v>
      </c>
      <c r="AT280">
        <f t="shared" si="261"/>
        <v>-89553.794548585618</v>
      </c>
      <c r="AU280">
        <f t="shared" si="262"/>
        <v>-76011.949210673047</v>
      </c>
      <c r="AV280">
        <f t="shared" si="250"/>
        <v>-2.4378041767212846</v>
      </c>
      <c r="AW280">
        <f t="shared" si="251"/>
        <v>1009.8247154831074</v>
      </c>
      <c r="AX280">
        <f t="shared" si="252"/>
        <v>-14526.302910696661</v>
      </c>
      <c r="AY280">
        <f t="shared" si="260"/>
        <v>-1.5013910055893873</v>
      </c>
      <c r="BA280">
        <f t="shared" si="237"/>
        <v>8.0668014816268467</v>
      </c>
      <c r="BB280">
        <f t="shared" si="253"/>
        <v>18.134027387787363</v>
      </c>
      <c r="BC280">
        <f t="shared" si="254"/>
        <v>-0.93641317113189726</v>
      </c>
      <c r="BD280">
        <f t="shared" si="238"/>
        <v>-233.65252264762637</v>
      </c>
      <c r="BF280">
        <f t="shared" si="239"/>
        <v>-32.85416089832723</v>
      </c>
      <c r="BG280">
        <f t="shared" si="240"/>
        <v>-217.71307346217162</v>
      </c>
      <c r="BH280">
        <f t="shared" si="255"/>
        <v>-37.713073462171621</v>
      </c>
      <c r="BI280">
        <f t="shared" si="256"/>
        <v>-37.713073462171621</v>
      </c>
      <c r="BJ280">
        <f t="shared" si="241"/>
        <v>0</v>
      </c>
      <c r="BK280">
        <f t="shared" si="257"/>
        <v>0</v>
      </c>
      <c r="BM280">
        <f t="shared" si="258"/>
        <v>-50.988188286114593</v>
      </c>
      <c r="BN280">
        <f t="shared" si="242"/>
        <v>-164.06055081454528</v>
      </c>
      <c r="BQ280" s="56">
        <f t="shared" si="259"/>
        <v>35.035988188072494</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1.0395889726308536</v>
      </c>
      <c r="D281">
        <f t="shared" si="213"/>
        <v>0.27685936385404886</v>
      </c>
      <c r="F281">
        <f t="shared" si="214"/>
        <v>1.7581459573885015E-4</v>
      </c>
      <c r="G281">
        <f t="shared" si="215"/>
        <v>5.1865373145272911E-3</v>
      </c>
      <c r="H281">
        <f t="shared" si="216"/>
        <v>-3.136406112685473</v>
      </c>
      <c r="J281">
        <f t="shared" si="217"/>
        <v>15</v>
      </c>
      <c r="M281">
        <f t="shared" si="218"/>
        <v>7.885824501323498E-3</v>
      </c>
      <c r="N281">
        <f t="shared" si="219"/>
        <v>-1.5707963250000001</v>
      </c>
      <c r="O281">
        <f t="shared" si="220"/>
        <v>83.358734577285887</v>
      </c>
      <c r="P281">
        <f t="shared" si="221"/>
        <v>1.5587996957039838</v>
      </c>
      <c r="Q281">
        <f t="shared" si="222"/>
        <v>58.323915769463021</v>
      </c>
      <c r="R281">
        <f t="shared" si="223"/>
        <v>1.5536498614264516</v>
      </c>
      <c r="S281">
        <f t="shared" si="224"/>
        <v>0.55883783975623613</v>
      </c>
      <c r="T281">
        <f t="shared" si="225"/>
        <v>-0.97781260351141452</v>
      </c>
      <c r="U281">
        <f t="shared" si="226"/>
        <v>0.64956831291237882</v>
      </c>
      <c r="V281">
        <f t="shared" si="227"/>
        <v>-0.86377981066447884</v>
      </c>
      <c r="X281">
        <f t="shared" si="244"/>
        <v>-28.368732384271915</v>
      </c>
      <c r="Y281">
        <f t="shared" si="228"/>
        <v>-181.02520947705895</v>
      </c>
      <c r="Z281">
        <f t="shared" si="245"/>
        <v>-1.0252094770589508</v>
      </c>
      <c r="AC281">
        <v>1</v>
      </c>
      <c r="AD281">
        <f t="shared" si="229"/>
        <v>83.352736189800012</v>
      </c>
      <c r="AE281">
        <f t="shared" si="230"/>
        <v>-8.2459822127611271E-3</v>
      </c>
      <c r="AF281">
        <f t="shared" si="231"/>
        <v>7.0449901016984996E-3</v>
      </c>
      <c r="AG281">
        <f t="shared" si="246"/>
        <v>4922.0652114659897</v>
      </c>
      <c r="AH281">
        <f t="shared" si="247"/>
        <v>-5903.0973192953779</v>
      </c>
      <c r="AJ281">
        <f t="shared" si="232"/>
        <v>18000</v>
      </c>
      <c r="AK281">
        <f t="shared" si="233"/>
        <v>26710.763188094999</v>
      </c>
      <c r="AL281">
        <v>1</v>
      </c>
      <c r="AM281">
        <f t="shared" si="234"/>
        <v>58.315342326727496</v>
      </c>
      <c r="AN281">
        <f t="shared" si="248"/>
        <v>463.19691814713178</v>
      </c>
      <c r="AO281">
        <f t="shared" si="249"/>
        <v>-300.72365834017023</v>
      </c>
      <c r="AQ281">
        <f t="shared" si="235"/>
        <v>2.2276626694972834E-2</v>
      </c>
      <c r="AR281">
        <f t="shared" si="236"/>
        <v>-14.925339885631798</v>
      </c>
      <c r="AT281">
        <f t="shared" si="261"/>
        <v>-87996.086859161311</v>
      </c>
      <c r="AU281">
        <f t="shared" si="262"/>
        <v>-73594.997315700079</v>
      </c>
      <c r="AV281">
        <f t="shared" si="250"/>
        <v>-2.4450802323451462</v>
      </c>
      <c r="AW281">
        <f t="shared" si="251"/>
        <v>1057.8821561323575</v>
      </c>
      <c r="AX281">
        <f t="shared" si="252"/>
        <v>-14382.381464886974</v>
      </c>
      <c r="AY281">
        <f t="shared" si="260"/>
        <v>-1.4973745124315987</v>
      </c>
      <c r="BA281">
        <f t="shared" si="237"/>
        <v>7.9545904545562172</v>
      </c>
      <c r="BB281">
        <f t="shared" si="253"/>
        <v>18.012356494473053</v>
      </c>
      <c r="BC281">
        <f t="shared" si="254"/>
        <v>-0.94770571991354746</v>
      </c>
      <c r="BD281">
        <f t="shared" si="238"/>
        <v>-234.29953803349983</v>
      </c>
      <c r="BF281">
        <f t="shared" si="239"/>
        <v>-33.22748651429395</v>
      </c>
      <c r="BG281">
        <f t="shared" si="240"/>
        <v>-218.13949824911094</v>
      </c>
      <c r="BH281">
        <f t="shared" si="255"/>
        <v>-38.139498249110943</v>
      </c>
      <c r="BI281">
        <f t="shared" si="256"/>
        <v>-38.139498249110943</v>
      </c>
      <c r="BJ281">
        <f t="shared" si="241"/>
        <v>0</v>
      </c>
      <c r="BK281">
        <f t="shared" si="257"/>
        <v>0</v>
      </c>
      <c r="BM281">
        <f t="shared" si="258"/>
        <v>-51.239843008767004</v>
      </c>
      <c r="BN281">
        <f t="shared" si="242"/>
        <v>-163.83996021561114</v>
      </c>
      <c r="BQ281" s="56">
        <f t="shared" si="259"/>
        <v>34.914317294758192</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1.0407562273668878</v>
      </c>
      <c r="D282">
        <f t="shared" si="213"/>
        <v>0.28077925557439876</v>
      </c>
      <c r="F282">
        <f t="shared" si="214"/>
        <v>1.706807707205384E-4</v>
      </c>
      <c r="G282">
        <f t="shared" si="215"/>
        <v>5.1102391968117127E-3</v>
      </c>
      <c r="H282">
        <f t="shared" si="216"/>
        <v>-3.1364824108031883</v>
      </c>
      <c r="J282">
        <f t="shared" si="217"/>
        <v>15</v>
      </c>
      <c r="M282">
        <f t="shared" si="218"/>
        <v>7.769856493951093E-3</v>
      </c>
      <c r="N282">
        <f t="shared" si="219"/>
        <v>-1.5707963250000001</v>
      </c>
      <c r="O282">
        <f t="shared" si="220"/>
        <v>84.602717061313484</v>
      </c>
      <c r="P282">
        <f t="shared" si="221"/>
        <v>1.5589761001945186</v>
      </c>
      <c r="Q282">
        <f t="shared" si="222"/>
        <v>59.194167951231947</v>
      </c>
      <c r="R282">
        <f t="shared" si="223"/>
        <v>1.5539019669939982</v>
      </c>
      <c r="S282">
        <f t="shared" si="224"/>
        <v>0.55314713863136789</v>
      </c>
      <c r="T282">
        <f t="shared" si="225"/>
        <v>-0.98465910737297468</v>
      </c>
      <c r="U282">
        <f t="shared" si="226"/>
        <v>0.64399472493773868</v>
      </c>
      <c r="V282">
        <f t="shared" si="227"/>
        <v>-0.87108780514241513</v>
      </c>
      <c r="X282">
        <f t="shared" si="244"/>
        <v>-28.651518368868597</v>
      </c>
      <c r="Y282">
        <f t="shared" si="228"/>
        <v>-181.59142898428263</v>
      </c>
      <c r="Z282">
        <f t="shared" si="245"/>
        <v>-1.5914289842826292</v>
      </c>
      <c r="AC282">
        <v>1</v>
      </c>
      <c r="AD282">
        <f t="shared" si="229"/>
        <v>84.596806879200003</v>
      </c>
      <c r="AE282">
        <f t="shared" si="230"/>
        <v>-8.4939678662970496E-3</v>
      </c>
      <c r="AF282">
        <f t="shared" si="231"/>
        <v>7.150139207693999E-3</v>
      </c>
      <c r="AG282">
        <f t="shared" si="246"/>
        <v>4837.9605321588197</v>
      </c>
      <c r="AH282">
        <f t="shared" si="247"/>
        <v>-5887.0855623727093</v>
      </c>
      <c r="AJ282">
        <f t="shared" si="232"/>
        <v>18000</v>
      </c>
      <c r="AK282">
        <f t="shared" si="233"/>
        <v>27109.431295380004</v>
      </c>
      <c r="AL282">
        <v>1</v>
      </c>
      <c r="AM282">
        <f t="shared" si="234"/>
        <v>59.185720570410005</v>
      </c>
      <c r="AN282">
        <f t="shared" si="248"/>
        <v>463.04640419905888</v>
      </c>
      <c r="AO282">
        <f t="shared" si="249"/>
        <v>-296.30379467861997</v>
      </c>
      <c r="AQ282">
        <f t="shared" si="235"/>
        <v>2.1626250808281122E-2</v>
      </c>
      <c r="AR282">
        <f t="shared" si="236"/>
        <v>-14.705850549631164</v>
      </c>
      <c r="AT282">
        <f t="shared" si="261"/>
        <v>-86469.973505275353</v>
      </c>
      <c r="AU282">
        <f t="shared" si="262"/>
        <v>-71273.640139843337</v>
      </c>
      <c r="AV282">
        <f t="shared" si="250"/>
        <v>-2.4522337713625069</v>
      </c>
      <c r="AW282">
        <f t="shared" si="251"/>
        <v>1101.6832441625174</v>
      </c>
      <c r="AX282">
        <f t="shared" si="252"/>
        <v>-14241.36139129593</v>
      </c>
      <c r="AY282">
        <f t="shared" si="260"/>
        <v>-1.4935920845517414</v>
      </c>
      <c r="BA282">
        <f t="shared" si="237"/>
        <v>7.8450486490118134</v>
      </c>
      <c r="BB282">
        <f t="shared" si="253"/>
        <v>17.891912821892817</v>
      </c>
      <c r="BC282">
        <f t="shared" si="254"/>
        <v>-0.95864168681076545</v>
      </c>
      <c r="BD282">
        <f t="shared" si="238"/>
        <v>-234.92612278232119</v>
      </c>
      <c r="BF282">
        <f t="shared" si="239"/>
        <v>-33.595589728069555</v>
      </c>
      <c r="BG282">
        <f t="shared" si="240"/>
        <v>-218.54586130608618</v>
      </c>
      <c r="BH282">
        <f t="shared" si="255"/>
        <v>-38.545861306086181</v>
      </c>
      <c r="BI282">
        <f t="shared" si="256"/>
        <v>-38.545861306086181</v>
      </c>
      <c r="BJ282">
        <f t="shared" si="241"/>
        <v>0</v>
      </c>
      <c r="BK282">
        <f t="shared" si="257"/>
        <v>0</v>
      </c>
      <c r="BM282">
        <f t="shared" si="258"/>
        <v>-51.487502549962372</v>
      </c>
      <c r="BN282">
        <f t="shared" si="242"/>
        <v>-163.61973852376502</v>
      </c>
      <c r="BQ282" s="56">
        <f t="shared" si="259"/>
        <v>34.793873622177948</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1.0419394379224736</v>
      </c>
      <c r="D283">
        <f t="shared" si="213"/>
        <v>0.28469030453850824</v>
      </c>
      <c r="F283">
        <f t="shared" si="214"/>
        <v>1.6576858075503681E-4</v>
      </c>
      <c r="G283">
        <f t="shared" si="215"/>
        <v>5.0361537040847565E-3</v>
      </c>
      <c r="H283">
        <f t="shared" si="216"/>
        <v>-3.1365564962959156</v>
      </c>
      <c r="J283">
        <f t="shared" si="217"/>
        <v>15</v>
      </c>
      <c r="M283">
        <f t="shared" si="218"/>
        <v>7.6572498780967304E-3</v>
      </c>
      <c r="N283">
        <f t="shared" si="219"/>
        <v>-1.5707963250000001</v>
      </c>
      <c r="O283">
        <f t="shared" si="220"/>
        <v>85.846702101754488</v>
      </c>
      <c r="P283">
        <f t="shared" si="221"/>
        <v>1.5591473922155321</v>
      </c>
      <c r="Q283">
        <f t="shared" si="222"/>
        <v>60.064423786198468</v>
      </c>
      <c r="R283">
        <f t="shared" si="223"/>
        <v>1.5541467672093479</v>
      </c>
      <c r="S283">
        <f t="shared" si="224"/>
        <v>0.5475462727518795</v>
      </c>
      <c r="T283">
        <f t="shared" si="225"/>
        <v>-0.9913672724836845</v>
      </c>
      <c r="U283">
        <f t="shared" si="226"/>
        <v>0.63848273808454914</v>
      </c>
      <c r="V283">
        <f t="shared" si="227"/>
        <v>-0.87827107875026633</v>
      </c>
      <c r="X283">
        <f t="shared" si="244"/>
        <v>-28.93160614492702</v>
      </c>
      <c r="Y283">
        <f t="shared" si="228"/>
        <v>-182.14366765276392</v>
      </c>
      <c r="Z283">
        <f t="shared" si="245"/>
        <v>-2.1436676527639236</v>
      </c>
      <c r="AC283">
        <v>1</v>
      </c>
      <c r="AD283">
        <f t="shared" si="229"/>
        <v>85.840877568600007</v>
      </c>
      <c r="AE283">
        <f t="shared" si="230"/>
        <v>-8.7456273813668328E-3</v>
      </c>
      <c r="AF283">
        <f t="shared" si="231"/>
        <v>7.2552883136895001E-3</v>
      </c>
      <c r="AG283">
        <f t="shared" si="246"/>
        <v>4755.4981994317786</v>
      </c>
      <c r="AH283">
        <f t="shared" si="247"/>
        <v>-5870.1754394282943</v>
      </c>
      <c r="AJ283">
        <f t="shared" si="232"/>
        <v>18000</v>
      </c>
      <c r="AK283">
        <f t="shared" si="233"/>
        <v>27508.099402665004</v>
      </c>
      <c r="AL283">
        <v>1</v>
      </c>
      <c r="AM283">
        <f t="shared" si="234"/>
        <v>60.056098814092508</v>
      </c>
      <c r="AN283">
        <f t="shared" si="248"/>
        <v>462.90238437889417</v>
      </c>
      <c r="AO283">
        <f t="shared" si="249"/>
        <v>-292.011934872898</v>
      </c>
      <c r="AQ283">
        <f t="shared" si="235"/>
        <v>2.1003946641573953E-2</v>
      </c>
      <c r="AR283">
        <f t="shared" si="236"/>
        <v>-14.492723182686026</v>
      </c>
      <c r="AT283">
        <f t="shared" si="261"/>
        <v>-84974.943447001599</v>
      </c>
      <c r="AU283">
        <f t="shared" si="262"/>
        <v>-69043.415851833022</v>
      </c>
      <c r="AV283">
        <f t="shared" si="250"/>
        <v>-2.4592670657768925</v>
      </c>
      <c r="AW283">
        <f t="shared" si="251"/>
        <v>1141.5496476012975</v>
      </c>
      <c r="AX283">
        <f t="shared" si="252"/>
        <v>-14103.128275640414</v>
      </c>
      <c r="AY283">
        <f t="shared" si="260"/>
        <v>-1.4900293988585742</v>
      </c>
      <c r="BA283">
        <f t="shared" si="237"/>
        <v>7.7381124990548864</v>
      </c>
      <c r="BB283">
        <f t="shared" si="253"/>
        <v>17.772700786752338</v>
      </c>
      <c r="BC283">
        <f t="shared" si="254"/>
        <v>-0.96923766691831825</v>
      </c>
      <c r="BD283">
        <f t="shared" si="238"/>
        <v>-235.53322772298225</v>
      </c>
      <c r="BF283">
        <f t="shared" si="239"/>
        <v>-33.958580115462532</v>
      </c>
      <c r="BG283">
        <f t="shared" si="240"/>
        <v>-218.93312443344001</v>
      </c>
      <c r="BH283">
        <f t="shared" si="255"/>
        <v>-38.933124433440014</v>
      </c>
      <c r="BI283">
        <f t="shared" si="256"/>
        <v>-38.933124433440014</v>
      </c>
      <c r="BJ283">
        <f t="shared" si="241"/>
        <v>0</v>
      </c>
      <c r="BK283">
        <f t="shared" si="257"/>
        <v>0</v>
      </c>
      <c r="BM283">
        <f t="shared" si="258"/>
        <v>-51.731280902214877</v>
      </c>
      <c r="BN283">
        <f t="shared" si="242"/>
        <v>-163.39989671045777</v>
      </c>
      <c r="BQ283" s="56">
        <f t="shared" si="259"/>
        <v>34.674661587037477</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1.043138550002541</v>
      </c>
      <c r="D284">
        <f t="shared" si="213"/>
        <v>0.28859242139305175</v>
      </c>
      <c r="F284">
        <f t="shared" si="214"/>
        <v>1.6106544864533212E-4</v>
      </c>
      <c r="G284">
        <f t="shared" si="215"/>
        <v>4.9641859488510779E-3</v>
      </c>
      <c r="H284">
        <f t="shared" si="216"/>
        <v>-3.136628464051149</v>
      </c>
      <c r="J284">
        <f t="shared" si="217"/>
        <v>15</v>
      </c>
      <c r="M284">
        <f t="shared" si="218"/>
        <v>7.5478605941239193E-3</v>
      </c>
      <c r="N284">
        <f t="shared" si="219"/>
        <v>-1.5707963250000001</v>
      </c>
      <c r="O284">
        <f t="shared" si="220"/>
        <v>87.090689589063075</v>
      </c>
      <c r="P284">
        <f t="shared" si="221"/>
        <v>1.5593137908334909</v>
      </c>
      <c r="Q284">
        <f t="shared" si="222"/>
        <v>60.934683117840073</v>
      </c>
      <c r="R284">
        <f t="shared" si="223"/>
        <v>1.554384575044103</v>
      </c>
      <c r="S284">
        <f t="shared" si="224"/>
        <v>0.54203403049301735</v>
      </c>
      <c r="T284">
        <f t="shared" si="225"/>
        <v>-0.99794066396213632</v>
      </c>
      <c r="U284">
        <f t="shared" si="226"/>
        <v>0.63303246903258836</v>
      </c>
      <c r="V284">
        <f t="shared" si="227"/>
        <v>-0.88533207464292285</v>
      </c>
      <c r="X284">
        <f t="shared" si="244"/>
        <v>-29.209033249459001</v>
      </c>
      <c r="Y284">
        <f t="shared" si="228"/>
        <v>-182.68224980390161</v>
      </c>
      <c r="Z284">
        <f t="shared" si="245"/>
        <v>-2.6822498039016125</v>
      </c>
      <c r="AC284">
        <v>1</v>
      </c>
      <c r="AD284">
        <f t="shared" si="229"/>
        <v>87.084948257999997</v>
      </c>
      <c r="AE284">
        <f t="shared" si="230"/>
        <v>-9.0009607579704855E-3</v>
      </c>
      <c r="AF284">
        <f t="shared" si="231"/>
        <v>7.3604374196849995E-3</v>
      </c>
      <c r="AG284">
        <f t="shared" si="246"/>
        <v>4674.6561711049862</v>
      </c>
      <c r="AH284">
        <f t="shared" si="247"/>
        <v>-5852.4234766150712</v>
      </c>
      <c r="AJ284">
        <f t="shared" si="232"/>
        <v>18000</v>
      </c>
      <c r="AK284">
        <f t="shared" si="233"/>
        <v>27906.767509950001</v>
      </c>
      <c r="AL284">
        <v>1</v>
      </c>
      <c r="AM284">
        <f t="shared" si="234"/>
        <v>60.926477057775003</v>
      </c>
      <c r="AN284">
        <f t="shared" si="248"/>
        <v>462.76449042510058</v>
      </c>
      <c r="AO284">
        <f t="shared" si="249"/>
        <v>-287.84259908782832</v>
      </c>
      <c r="AQ284">
        <f t="shared" si="235"/>
        <v>2.0408121616078335E-2</v>
      </c>
      <c r="AR284">
        <f t="shared" si="236"/>
        <v>-14.285685131254834</v>
      </c>
      <c r="AT284">
        <f t="shared" si="261"/>
        <v>-83510.478090033372</v>
      </c>
      <c r="AU284">
        <f t="shared" si="262"/>
        <v>-66900.103127342707</v>
      </c>
      <c r="AV284">
        <f t="shared" si="250"/>
        <v>-2.4661823669424696</v>
      </c>
      <c r="AW284">
        <f t="shared" si="251"/>
        <v>1177.7776619598635</v>
      </c>
      <c r="AX284">
        <f t="shared" si="252"/>
        <v>-13967.575527969262</v>
      </c>
      <c r="AY284">
        <f t="shared" si="260"/>
        <v>-1.4866730601021154</v>
      </c>
      <c r="BA284">
        <f t="shared" si="237"/>
        <v>7.6337172935097755</v>
      </c>
      <c r="BB284">
        <f t="shared" si="253"/>
        <v>17.65472144565917</v>
      </c>
      <c r="BC284">
        <f t="shared" si="254"/>
        <v>-0.9795093068403542</v>
      </c>
      <c r="BD284">
        <f t="shared" si="238"/>
        <v>-236.12174933986549</v>
      </c>
      <c r="BF284">
        <f t="shared" si="239"/>
        <v>-34.316565732355187</v>
      </c>
      <c r="BG284">
        <f t="shared" si="240"/>
        <v>-219.30219467177616</v>
      </c>
      <c r="BH284">
        <f t="shared" si="255"/>
        <v>-39.302194671776164</v>
      </c>
      <c r="BI284">
        <f t="shared" si="256"/>
        <v>-39.302194671776164</v>
      </c>
      <c r="BJ284">
        <f t="shared" si="241"/>
        <v>0</v>
      </c>
      <c r="BK284">
        <f t="shared" si="257"/>
        <v>0</v>
      </c>
      <c r="BM284">
        <f t="shared" si="258"/>
        <v>-51.97128717801435</v>
      </c>
      <c r="BN284">
        <f t="shared" si="242"/>
        <v>-163.18044533191068</v>
      </c>
      <c r="BQ284" s="56">
        <f t="shared" si="259"/>
        <v>34.556682245944302</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1.0443535088333673</v>
      </c>
      <c r="D285">
        <f t="shared" si="213"/>
        <v>0.29248551828035652</v>
      </c>
      <c r="F285">
        <f t="shared" si="214"/>
        <v>1.5655967689602441E-4</v>
      </c>
      <c r="G285">
        <f t="shared" si="215"/>
        <v>4.8942463935761947E-3</v>
      </c>
      <c r="H285">
        <f t="shared" si="216"/>
        <v>-3.1366984036064238</v>
      </c>
      <c r="J285">
        <f t="shared" si="217"/>
        <v>15</v>
      </c>
      <c r="M285">
        <f t="shared" si="218"/>
        <v>7.4415526984320324E-3</v>
      </c>
      <c r="N285">
        <f t="shared" si="219"/>
        <v>-1.5707963250000001</v>
      </c>
      <c r="O285">
        <f t="shared" si="220"/>
        <v>88.334679419864031</v>
      </c>
      <c r="P285">
        <f t="shared" si="221"/>
        <v>1.5594755027758016</v>
      </c>
      <c r="Q285">
        <f t="shared" si="222"/>
        <v>61.804945798449474</v>
      </c>
      <c r="R285">
        <f t="shared" si="223"/>
        <v>1.5546156858455835</v>
      </c>
      <c r="S285">
        <f t="shared" si="224"/>
        <v>0.53660917007442077</v>
      </c>
      <c r="T285">
        <f t="shared" si="225"/>
        <v>-1.0043827517210437</v>
      </c>
      <c r="U285">
        <f t="shared" si="226"/>
        <v>0.62764396058949379</v>
      </c>
      <c r="V285">
        <f t="shared" si="227"/>
        <v>-0.89227320229398099</v>
      </c>
      <c r="X285">
        <f t="shared" si="244"/>
        <v>-29.483836426138637</v>
      </c>
      <c r="Y285">
        <f t="shared" si="228"/>
        <v>-183.20749369895145</v>
      </c>
      <c r="Z285">
        <f t="shared" si="245"/>
        <v>-3.2074936989514526</v>
      </c>
      <c r="AC285">
        <v>1</v>
      </c>
      <c r="AD285">
        <f t="shared" si="229"/>
        <v>88.329018947400002</v>
      </c>
      <c r="AE285">
        <f t="shared" si="230"/>
        <v>-9.2599679961080043E-3</v>
      </c>
      <c r="AF285">
        <f t="shared" si="231"/>
        <v>7.4655865256804989E-3</v>
      </c>
      <c r="AG285">
        <f t="shared" si="246"/>
        <v>4595.4115301843058</v>
      </c>
      <c r="AH285">
        <f t="shared" si="247"/>
        <v>-5833.8837208081823</v>
      </c>
      <c r="AJ285">
        <f t="shared" si="232"/>
        <v>18000</v>
      </c>
      <c r="AK285">
        <f t="shared" si="233"/>
        <v>28305.435617235002</v>
      </c>
      <c r="AL285">
        <v>1</v>
      </c>
      <c r="AM285">
        <f t="shared" si="234"/>
        <v>61.796855301457498</v>
      </c>
      <c r="AN285">
        <f t="shared" si="248"/>
        <v>462.63237981230412</v>
      </c>
      <c r="AO285">
        <f t="shared" si="249"/>
        <v>-283.79061579487967</v>
      </c>
      <c r="AQ285">
        <f t="shared" si="235"/>
        <v>1.9837294510425488E-2</v>
      </c>
      <c r="AR285">
        <f t="shared" si="236"/>
        <v>-14.084479102402097</v>
      </c>
      <c r="AT285">
        <f t="shared" si="261"/>
        <v>-82076.05281964576</v>
      </c>
      <c r="AU285">
        <f t="shared" si="262"/>
        <v>-64839.706133327745</v>
      </c>
      <c r="AV285">
        <f t="shared" si="250"/>
        <v>-2.4729819033350764</v>
      </c>
      <c r="AW285">
        <f t="shared" si="251"/>
        <v>1210.6403906813823</v>
      </c>
      <c r="AX285">
        <f t="shared" si="252"/>
        <v>-13834.603682573332</v>
      </c>
      <c r="AY285">
        <f t="shared" si="260"/>
        <v>-1.4835105389431089</v>
      </c>
      <c r="BA285">
        <f t="shared" si="237"/>
        <v>7.5317977228750266</v>
      </c>
      <c r="BB285">
        <f t="shared" si="253"/>
        <v>17.537972958122442</v>
      </c>
      <c r="BC285">
        <f t="shared" si="254"/>
        <v>-0.98947136439196748</v>
      </c>
      <c r="BD285">
        <f t="shared" si="238"/>
        <v>-236.69253319349156</v>
      </c>
      <c r="BF285">
        <f t="shared" si="239"/>
        <v>-34.669652928945439</v>
      </c>
      <c r="BG285">
        <f t="shared" si="240"/>
        <v>-219.65392774561212</v>
      </c>
      <c r="BH285">
        <f t="shared" si="255"/>
        <v>-39.653927745612123</v>
      </c>
      <c r="BI285">
        <f t="shared" si="256"/>
        <v>-39.653927745612123</v>
      </c>
      <c r="BJ285">
        <f t="shared" si="241"/>
        <v>0</v>
      </c>
      <c r="BK285">
        <f t="shared" si="257"/>
        <v>0</v>
      </c>
      <c r="BM285">
        <f t="shared" si="258"/>
        <v>-52.207625887067877</v>
      </c>
      <c r="BN285">
        <f t="shared" si="242"/>
        <v>-162.96139455212059</v>
      </c>
      <c r="BQ285" s="56">
        <f t="shared" si="259"/>
        <v>34.439933758407577</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1.0455842591736397</v>
      </c>
      <c r="D286">
        <f t="shared" si="213"/>
        <v>0.29636950884207153</v>
      </c>
      <c r="F286">
        <f t="shared" si="214"/>
        <v>1.5224037489366512E-4</v>
      </c>
      <c r="G286">
        <f t="shared" si="215"/>
        <v>4.8262504788196955E-3</v>
      </c>
      <c r="H286">
        <f t="shared" si="216"/>
        <v>-3.1367663995211803</v>
      </c>
      <c r="J286">
        <f t="shared" si="217"/>
        <v>15</v>
      </c>
      <c r="M286">
        <f t="shared" si="218"/>
        <v>7.3381977998427002E-3</v>
      </c>
      <c r="N286">
        <f t="shared" si="219"/>
        <v>-1.5707963250000001</v>
      </c>
      <c r="O286">
        <f t="shared" si="220"/>
        <v>89.578671496524279</v>
      </c>
      <c r="P286">
        <f t="shared" si="221"/>
        <v>1.55963272328747</v>
      </c>
      <c r="Q286">
        <f t="shared" si="222"/>
        <v>62.675211688522616</v>
      </c>
      <c r="R286">
        <f t="shared" si="223"/>
        <v>1.5548403785600884</v>
      </c>
      <c r="S286">
        <f t="shared" si="224"/>
        <v>0.53127042494949583</v>
      </c>
      <c r="T286">
        <f t="shared" si="225"/>
        <v>-1.0106969120465044</v>
      </c>
      <c r="U286">
        <f t="shared" si="226"/>
        <v>0.622317187094103</v>
      </c>
      <c r="V286">
        <f t="shared" si="227"/>
        <v>-0.89909683628125781</v>
      </c>
      <c r="X286">
        <f t="shared" si="244"/>
        <v>-29.75605167002751</v>
      </c>
      <c r="Y286">
        <f t="shared" si="228"/>
        <v>-183.7197114618524</v>
      </c>
      <c r="Z286">
        <f t="shared" si="245"/>
        <v>-3.7197114618523983</v>
      </c>
      <c r="AC286">
        <v>1</v>
      </c>
      <c r="AD286">
        <f t="shared" si="229"/>
        <v>89.573089636800006</v>
      </c>
      <c r="AE286">
        <f t="shared" si="230"/>
        <v>-9.522649095779389E-3</v>
      </c>
      <c r="AF286">
        <f t="shared" si="231"/>
        <v>7.570735631676E-3</v>
      </c>
      <c r="AG286">
        <f t="shared" si="246"/>
        <v>4517.7406108965524</v>
      </c>
      <c r="AH286">
        <f t="shared" si="247"/>
        <v>-5814.6078115759792</v>
      </c>
      <c r="AJ286">
        <f t="shared" si="232"/>
        <v>18000</v>
      </c>
      <c r="AK286">
        <f t="shared" si="233"/>
        <v>28704.103724519999</v>
      </c>
      <c r="AL286">
        <v>1</v>
      </c>
      <c r="AM286">
        <f t="shared" si="234"/>
        <v>62.667233545140007</v>
      </c>
      <c r="AN286">
        <f t="shared" si="248"/>
        <v>462.50573362295358</v>
      </c>
      <c r="AO286">
        <f t="shared" si="249"/>
        <v>-279.851100395944</v>
      </c>
      <c r="AQ286">
        <f t="shared" si="235"/>
        <v>1.9290086245975606E-2</v>
      </c>
      <c r="AR286">
        <f t="shared" si="236"/>
        <v>-13.888862097102436</v>
      </c>
      <c r="AT286">
        <f t="shared" si="261"/>
        <v>-80671.138437692221</v>
      </c>
      <c r="AU286">
        <f t="shared" si="262"/>
        <v>-62858.440621393354</v>
      </c>
      <c r="AV286">
        <f t="shared" si="250"/>
        <v>-2.4796678785877524</v>
      </c>
      <c r="AW286">
        <f t="shared" si="251"/>
        <v>1240.3897182510973</v>
      </c>
      <c r="AX286">
        <f t="shared" si="252"/>
        <v>-13704.119768035202</v>
      </c>
      <c r="AY286">
        <f t="shared" si="260"/>
        <v>-1.4805301138764086</v>
      </c>
      <c r="BA286">
        <f t="shared" si="237"/>
        <v>7.4322883331670049</v>
      </c>
      <c r="BB286">
        <f t="shared" si="253"/>
        <v>17.422450992463013</v>
      </c>
      <c r="BC286">
        <f t="shared" si="254"/>
        <v>-0.99913776471134375</v>
      </c>
      <c r="BD286">
        <f t="shared" si="238"/>
        <v>-237.2463771355086</v>
      </c>
      <c r="BF286">
        <f t="shared" si="239"/>
        <v>-35.017946201655697</v>
      </c>
      <c r="BG286">
        <f t="shared" si="240"/>
        <v>-219.98913129946411</v>
      </c>
      <c r="BH286">
        <f t="shared" si="255"/>
        <v>-39.989131299464105</v>
      </c>
      <c r="BI286">
        <f t="shared" si="256"/>
        <v>-39.989131299464105</v>
      </c>
      <c r="BJ286">
        <f t="shared" si="241"/>
        <v>0</v>
      </c>
      <c r="BK286">
        <f t="shared" si="257"/>
        <v>0</v>
      </c>
      <c r="BM286">
        <f t="shared" si="258"/>
        <v>-52.440397194118717</v>
      </c>
      <c r="BN286">
        <f t="shared" si="242"/>
        <v>-162.74275416395551</v>
      </c>
      <c r="BQ286" s="56">
        <f t="shared" si="259"/>
        <v>34.324411792748151</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1.0468307453255141</v>
      </c>
      <c r="D287">
        <f t="shared" si="213"/>
        <v>0.30024430822230097</v>
      </c>
      <c r="F287">
        <f t="shared" si="214"/>
        <v>1.4809739302408992E-4</v>
      </c>
      <c r="G287">
        <f t="shared" si="215"/>
        <v>4.7601182819649555E-3</v>
      </c>
      <c r="H287">
        <f t="shared" si="216"/>
        <v>-3.1368325317180354</v>
      </c>
      <c r="J287">
        <f t="shared" si="217"/>
        <v>15</v>
      </c>
      <c r="M287">
        <f t="shared" si="218"/>
        <v>7.2376745423106082E-3</v>
      </c>
      <c r="N287">
        <f t="shared" si="219"/>
        <v>-1.5707963250000001</v>
      </c>
      <c r="O287">
        <f t="shared" si="220"/>
        <v>90.822665726759624</v>
      </c>
      <c r="P287">
        <f t="shared" si="221"/>
        <v>1.5597856369173688</v>
      </c>
      <c r="Q287">
        <f t="shared" si="222"/>
        <v>63.545480656197078</v>
      </c>
      <c r="R287">
        <f t="shared" si="223"/>
        <v>1.555058916855677</v>
      </c>
      <c r="S287">
        <f t="shared" si="224"/>
        <v>0.52601650871319361</v>
      </c>
      <c r="T287">
        <f t="shared" si="225"/>
        <v>-1.016886429282432</v>
      </c>
      <c r="U287">
        <f t="shared" si="226"/>
        <v>0.6170520595340333</v>
      </c>
      <c r="V287">
        <f t="shared" si="227"/>
        <v>-0.90580531525372754</v>
      </c>
      <c r="X287">
        <f t="shared" si="244"/>
        <v>-30.025714267350082</v>
      </c>
      <c r="Y287">
        <f t="shared" si="228"/>
        <v>-184.21920902654031</v>
      </c>
      <c r="Z287">
        <f t="shared" si="245"/>
        <v>-4.2192090265403124</v>
      </c>
      <c r="AC287">
        <v>1</v>
      </c>
      <c r="AD287">
        <f t="shared" si="229"/>
        <v>90.81716032620001</v>
      </c>
      <c r="AE287">
        <f t="shared" si="230"/>
        <v>-9.7890040569846379E-3</v>
      </c>
      <c r="AF287">
        <f t="shared" si="231"/>
        <v>7.6758847376714994E-3</v>
      </c>
      <c r="AG287">
        <f t="shared" si="246"/>
        <v>4441.6191150326804</v>
      </c>
      <c r="AH287">
        <f t="shared" si="247"/>
        <v>-5794.6450548354978</v>
      </c>
      <c r="AJ287">
        <f t="shared" si="232"/>
        <v>18000</v>
      </c>
      <c r="AK287">
        <f t="shared" si="233"/>
        <v>29102.771831805003</v>
      </c>
      <c r="AL287">
        <v>1</v>
      </c>
      <c r="AM287">
        <f t="shared" si="234"/>
        <v>63.537611788822502</v>
      </c>
      <c r="AN287">
        <f t="shared" si="248"/>
        <v>462.38425462151503</v>
      </c>
      <c r="AO287">
        <f t="shared" si="249"/>
        <v>-276.01943560087807</v>
      </c>
      <c r="AQ287">
        <f t="shared" si="235"/>
        <v>1.8765211549612405E-2</v>
      </c>
      <c r="AR287">
        <f t="shared" si="236"/>
        <v>-13.698604431217055</v>
      </c>
      <c r="AT287">
        <f t="shared" si="261"/>
        <v>-79295.202503183158</v>
      </c>
      <c r="AU287">
        <f t="shared" si="262"/>
        <v>-60952.721031273955</v>
      </c>
      <c r="AV287">
        <f t="shared" si="250"/>
        <v>-2.4862424697693131</v>
      </c>
      <c r="AW287">
        <f t="shared" si="251"/>
        <v>1267.2580979252955</v>
      </c>
      <c r="AX287">
        <f t="shared" si="252"/>
        <v>-13576.036739888257</v>
      </c>
      <c r="AY287">
        <f t="shared" si="260"/>
        <v>-1.4777208168645122</v>
      </c>
      <c r="BA287">
        <f t="shared" si="237"/>
        <v>7.335123900471781</v>
      </c>
      <c r="BB287">
        <f t="shared" si="253"/>
        <v>17.308149081613951</v>
      </c>
      <c r="BC287">
        <f t="shared" si="254"/>
        <v>-1.0085216529048009</v>
      </c>
      <c r="BD287">
        <f t="shared" si="238"/>
        <v>-237.78403432503069</v>
      </c>
      <c r="BF287">
        <f t="shared" si="239"/>
        <v>-35.361548077338036</v>
      </c>
      <c r="BG287">
        <f t="shared" si="240"/>
        <v>-220.30856793355954</v>
      </c>
      <c r="BH287">
        <f t="shared" si="255"/>
        <v>-40.308567933559544</v>
      </c>
      <c r="BI287">
        <f t="shared" si="256"/>
        <v>-40.308567933559544</v>
      </c>
      <c r="BJ287">
        <f t="shared" si="241"/>
        <v>0</v>
      </c>
      <c r="BK287">
        <f t="shared" si="257"/>
        <v>0</v>
      </c>
      <c r="BM287">
        <f t="shared" si="258"/>
        <v>-52.66969715895199</v>
      </c>
      <c r="BN287">
        <f t="shared" si="242"/>
        <v>-162.52453360852886</v>
      </c>
      <c r="BQ287" s="56">
        <f t="shared" si="259"/>
        <v>34.210109881899086</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1.0480929111456738</v>
      </c>
      <c r="D288">
        <f t="shared" si="213"/>
        <v>0.30410983307020878</v>
      </c>
      <c r="F288">
        <f t="shared" si="214"/>
        <v>1.4412126298162065E-4</v>
      </c>
      <c r="G288">
        <f t="shared" si="215"/>
        <v>4.6957742036476766E-3</v>
      </c>
      <c r="H288">
        <f t="shared" si="216"/>
        <v>-3.1368968757963525</v>
      </c>
      <c r="J288">
        <f t="shared" si="217"/>
        <v>15</v>
      </c>
      <c r="M288">
        <f t="shared" si="218"/>
        <v>7.1398681295766807E-3</v>
      </c>
      <c r="N288">
        <f t="shared" si="219"/>
        <v>-1.5707963250000001</v>
      </c>
      <c r="O288">
        <f t="shared" si="220"/>
        <v>92.066662023273523</v>
      </c>
      <c r="P288">
        <f t="shared" si="221"/>
        <v>1.5599344182407726</v>
      </c>
      <c r="Q288">
        <f t="shared" si="222"/>
        <v>64.415752576735954</v>
      </c>
      <c r="R288">
        <f t="shared" si="223"/>
        <v>1.5552715501539676</v>
      </c>
      <c r="S288">
        <f t="shared" si="224"/>
        <v>0.52084611956359361</v>
      </c>
      <c r="T288">
        <f t="shared" si="225"/>
        <v>-1.022954497601406</v>
      </c>
      <c r="U288">
        <f t="shared" si="226"/>
        <v>0.61184843038640746</v>
      </c>
      <c r="V288">
        <f t="shared" si="227"/>
        <v>-0.91240094106576919</v>
      </c>
      <c r="X288">
        <f t="shared" si="244"/>
        <v>-30.29285883092264</v>
      </c>
      <c r="Y288">
        <f t="shared" si="228"/>
        <v>-184.7062861061074</v>
      </c>
      <c r="Z288">
        <f t="shared" si="245"/>
        <v>-4.7062861061073988</v>
      </c>
      <c r="AC288">
        <v>1</v>
      </c>
      <c r="AD288">
        <f t="shared" si="229"/>
        <v>92.061231015600001</v>
      </c>
      <c r="AE288">
        <f t="shared" si="230"/>
        <v>-1.0059032879723753E-2</v>
      </c>
      <c r="AF288">
        <f t="shared" si="231"/>
        <v>7.7810338436669997E-3</v>
      </c>
      <c r="AG288">
        <f t="shared" si="246"/>
        <v>4367.0222191335333</v>
      </c>
      <c r="AH288">
        <f t="shared" si="247"/>
        <v>-5774.0424976194399</v>
      </c>
      <c r="AJ288">
        <f t="shared" si="232"/>
        <v>18000</v>
      </c>
      <c r="AK288">
        <f t="shared" si="233"/>
        <v>29501.439939090003</v>
      </c>
      <c r="AL288">
        <v>1</v>
      </c>
      <c r="AM288">
        <f t="shared" si="234"/>
        <v>64.407990032504998</v>
      </c>
      <c r="AN288">
        <f t="shared" si="248"/>
        <v>462.26766550946923</v>
      </c>
      <c r="AO288">
        <f t="shared" si="249"/>
        <v>-272.29125339324673</v>
      </c>
      <c r="AQ288">
        <f t="shared" si="235"/>
        <v>1.8261471399796569E-2</v>
      </c>
      <c r="AR288">
        <f t="shared" si="236"/>
        <v>-13.51348883584946</v>
      </c>
      <c r="AT288">
        <f t="shared" si="261"/>
        <v>-77947.710577943653</v>
      </c>
      <c r="AU288">
        <f t="shared" si="262"/>
        <v>-59119.14851609902</v>
      </c>
      <c r="AV288">
        <f t="shared" si="250"/>
        <v>-2.4927078258860278</v>
      </c>
      <c r="AW288">
        <f t="shared" si="251"/>
        <v>1291.460173446515</v>
      </c>
      <c r="AX288">
        <f t="shared" si="252"/>
        <v>-13450.272969218364</v>
      </c>
      <c r="AY288">
        <f t="shared" si="260"/>
        <v>-1.4750723825184466</v>
      </c>
      <c r="BA288">
        <f t="shared" si="237"/>
        <v>7.2402397380318808</v>
      </c>
      <c r="BB288">
        <f t="shared" si="253"/>
        <v>17.195058934939002</v>
      </c>
      <c r="BC288">
        <f t="shared" si="254"/>
        <v>-1.0176354433675812</v>
      </c>
      <c r="BD288">
        <f t="shared" si="238"/>
        <v>-238.30621605451125</v>
      </c>
      <c r="BF288">
        <f t="shared" si="239"/>
        <v>-35.700559025104248</v>
      </c>
      <c r="BG288">
        <f t="shared" si="240"/>
        <v>-220.6129580475274</v>
      </c>
      <c r="BH288">
        <f t="shared" si="255"/>
        <v>-40.6129580475274</v>
      </c>
      <c r="BI288">
        <f t="shared" si="256"/>
        <v>-40.6129580475274</v>
      </c>
      <c r="BJ288">
        <f t="shared" si="241"/>
        <v>0</v>
      </c>
      <c r="BK288">
        <f t="shared" si="257"/>
        <v>0</v>
      </c>
      <c r="BM288">
        <f t="shared" si="258"/>
        <v>-52.895617960043253</v>
      </c>
      <c r="BN288">
        <f t="shared" si="242"/>
        <v>-162.30674199301612</v>
      </c>
      <c r="BQ288" s="56">
        <f t="shared" si="259"/>
        <v>34.097019735224137</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1.049370700056379</v>
      </c>
      <c r="D289">
        <f t="shared" si="213"/>
        <v>0.30796600154210058</v>
      </c>
      <c r="F289">
        <f t="shared" si="214"/>
        <v>1.4030314361386485E-4</v>
      </c>
      <c r="G289">
        <f t="shared" si="215"/>
        <v>4.6331466792950936E-3</v>
      </c>
      <c r="H289">
        <f t="shared" si="216"/>
        <v>-3.1369595033207052</v>
      </c>
      <c r="J289">
        <f t="shared" si="217"/>
        <v>15</v>
      </c>
      <c r="M289">
        <f t="shared" si="218"/>
        <v>7.0446698878489913E-3</v>
      </c>
      <c r="N289">
        <f t="shared" si="219"/>
        <v>-1.5707963250000001</v>
      </c>
      <c r="O289">
        <f t="shared" si="220"/>
        <v>93.310660303424498</v>
      </c>
      <c r="P289">
        <f t="shared" si="221"/>
        <v>1.5600792325241069</v>
      </c>
      <c r="Q289">
        <f t="shared" si="222"/>
        <v>65.286027332052939</v>
      </c>
      <c r="R289">
        <f t="shared" si="223"/>
        <v>1.5554785145794379</v>
      </c>
      <c r="S289">
        <f t="shared" si="224"/>
        <v>0.51575794435061195</v>
      </c>
      <c r="T289">
        <f t="shared" si="225"/>
        <v>-1.0289042228451692</v>
      </c>
      <c r="U289">
        <f t="shared" si="226"/>
        <v>0.60670609819109678</v>
      </c>
      <c r="V289">
        <f t="shared" si="227"/>
        <v>-0.91888597806540395</v>
      </c>
      <c r="X289">
        <f t="shared" si="244"/>
        <v>-30.557519331766123</v>
      </c>
      <c r="Y289">
        <f t="shared" si="228"/>
        <v>-185.18123618140436</v>
      </c>
      <c r="Z289">
        <f t="shared" si="245"/>
        <v>-5.1812361814043584</v>
      </c>
      <c r="AC289">
        <v>1</v>
      </c>
      <c r="AD289">
        <f t="shared" si="229"/>
        <v>93.305301705000005</v>
      </c>
      <c r="AE289">
        <f t="shared" si="230"/>
        <v>-1.0332735563996734E-2</v>
      </c>
      <c r="AF289">
        <f t="shared" si="231"/>
        <v>7.8861829496624999E-3</v>
      </c>
      <c r="AG289">
        <f t="shared" si="246"/>
        <v>4293.9246730422319</v>
      </c>
      <c r="AH289">
        <f t="shared" si="247"/>
        <v>-5752.845003451017</v>
      </c>
      <c r="AJ289">
        <f t="shared" si="232"/>
        <v>18000</v>
      </c>
      <c r="AK289">
        <f t="shared" si="233"/>
        <v>29900.108046375</v>
      </c>
      <c r="AL289">
        <v>1</v>
      </c>
      <c r="AM289">
        <f t="shared" si="234"/>
        <v>65.278368276187507</v>
      </c>
      <c r="AN289">
        <f t="shared" si="248"/>
        <v>462.15570734197428</v>
      </c>
      <c r="AO289">
        <f t="shared" si="249"/>
        <v>-268.66241843633128</v>
      </c>
      <c r="AQ289">
        <f t="shared" si="235"/>
        <v>1.7777746172895691E-2</v>
      </c>
      <c r="AR289">
        <f t="shared" si="236"/>
        <v>-13.333309629671769</v>
      </c>
      <c r="AT289">
        <f t="shared" si="261"/>
        <v>-76628.127379599682</v>
      </c>
      <c r="AU289">
        <f t="shared" si="262"/>
        <v>-57354.499810402551</v>
      </c>
      <c r="AV289">
        <f t="shared" si="250"/>
        <v>-2.4990660665878797</v>
      </c>
      <c r="AW289">
        <f t="shared" si="251"/>
        <v>1313.1942518607175</v>
      </c>
      <c r="AX289">
        <f t="shared" si="252"/>
        <v>-13326.751781298386</v>
      </c>
      <c r="AY289">
        <f t="shared" si="260"/>
        <v>-1.472575200651596</v>
      </c>
      <c r="BA289">
        <f t="shared" si="237"/>
        <v>7.1475719460104212</v>
      </c>
      <c r="BB289">
        <f t="shared" si="253"/>
        <v>17.08317071144506</v>
      </c>
      <c r="BC289">
        <f t="shared" si="254"/>
        <v>-1.0264908659362837</v>
      </c>
      <c r="BD289">
        <f t="shared" si="238"/>
        <v>-238.8135943940826</v>
      </c>
      <c r="BF289">
        <f t="shared" si="239"/>
        <v>-36.035077391723519</v>
      </c>
      <c r="BG289">
        <f t="shared" si="240"/>
        <v>-220.90298250114631</v>
      </c>
      <c r="BH289">
        <f t="shared" si="255"/>
        <v>-40.902982501146312</v>
      </c>
      <c r="BI289">
        <f t="shared" si="256"/>
        <v>-40.902982501146312</v>
      </c>
      <c r="BJ289">
        <f t="shared" si="241"/>
        <v>0</v>
      </c>
      <c r="BK289">
        <f t="shared" si="257"/>
        <v>0</v>
      </c>
      <c r="BM289">
        <f t="shared" si="258"/>
        <v>-53.118248103168575</v>
      </c>
      <c r="BN289">
        <f t="shared" si="242"/>
        <v>-162.08938810706371</v>
      </c>
      <c r="BQ289" s="56">
        <f t="shared" si="259"/>
        <v>33.985131511730195</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1.0506640550565043</v>
      </c>
      <c r="D290">
        <f t="shared" si="213"/>
        <v>0.3118127333029882</v>
      </c>
      <c r="F290">
        <f t="shared" si="214"/>
        <v>1.3663477172306924E-4</v>
      </c>
      <c r="G290">
        <f t="shared" si="215"/>
        <v>4.5721679134604317E-3</v>
      </c>
      <c r="H290">
        <f t="shared" si="216"/>
        <v>-3.1370204820865397</v>
      </c>
      <c r="J290">
        <f t="shared" si="217"/>
        <v>15</v>
      </c>
      <c r="M290">
        <f t="shared" si="218"/>
        <v>6.9519768630088739E-3</v>
      </c>
      <c r="N290">
        <f t="shared" si="219"/>
        <v>-1.5707963250000001</v>
      </c>
      <c r="O290">
        <f t="shared" si="220"/>
        <v>94.554660488920021</v>
      </c>
      <c r="P290">
        <f t="shared" si="221"/>
        <v>1.5602202363372293</v>
      </c>
      <c r="Q290">
        <f t="shared" si="222"/>
        <v>66.156304810275003</v>
      </c>
      <c r="R290">
        <f t="shared" si="223"/>
        <v>1.5556800338338246</v>
      </c>
      <c r="S290">
        <f t="shared" si="224"/>
        <v>0.51075066224312948</v>
      </c>
      <c r="T290">
        <f t="shared" si="225"/>
        <v>-1.0347386244198087</v>
      </c>
      <c r="U290">
        <f t="shared" si="226"/>
        <v>0.60162481186618444</v>
      </c>
      <c r="V290">
        <f t="shared" si="227"/>
        <v>-0.92526265252397688</v>
      </c>
      <c r="X290">
        <f t="shared" si="244"/>
        <v>-30.819729127369463</v>
      </c>
      <c r="Y290">
        <f t="shared" si="228"/>
        <v>-185.64434650690023</v>
      </c>
      <c r="Z290">
        <f t="shared" si="245"/>
        <v>-5.6443465069002343</v>
      </c>
      <c r="AC290">
        <v>1</v>
      </c>
      <c r="AD290">
        <f t="shared" si="229"/>
        <v>94.54937239440001</v>
      </c>
      <c r="AE290">
        <f t="shared" si="230"/>
        <v>-1.0610112109803579E-2</v>
      </c>
      <c r="AF290">
        <f t="shared" si="231"/>
        <v>7.9913320556579993E-3</v>
      </c>
      <c r="AG290">
        <f t="shared" si="246"/>
        <v>4222.3008903339369</v>
      </c>
      <c r="AH290">
        <f t="shared" si="247"/>
        <v>-5731.0953278859197</v>
      </c>
      <c r="AJ290">
        <f t="shared" si="232"/>
        <v>18000</v>
      </c>
      <c r="AK290">
        <f t="shared" si="233"/>
        <v>30298.776153660001</v>
      </c>
      <c r="AL290">
        <v>1</v>
      </c>
      <c r="AM290">
        <f t="shared" si="234"/>
        <v>66.148746519870002</v>
      </c>
      <c r="AN290">
        <f t="shared" si="248"/>
        <v>462.0481380893001</v>
      </c>
      <c r="AO290">
        <f t="shared" si="249"/>
        <v>-265.12901278700105</v>
      </c>
      <c r="AQ290">
        <f t="shared" si="235"/>
        <v>1.7312989416569571E-2</v>
      </c>
      <c r="AR290">
        <f t="shared" si="236"/>
        <v>-13.157871956592873</v>
      </c>
      <c r="AT290">
        <f t="shared" si="261"/>
        <v>-75335.917844722659</v>
      </c>
      <c r="AU290">
        <f t="shared" si="262"/>
        <v>-55655.716869979064</v>
      </c>
      <c r="AV290">
        <f t="shared" si="250"/>
        <v>-2.5053192810621989</v>
      </c>
      <c r="AW290">
        <f t="shared" si="251"/>
        <v>1332.6436425903764</v>
      </c>
      <c r="AX290">
        <f t="shared" si="252"/>
        <v>-13205.401039010183</v>
      </c>
      <c r="AY290">
        <f t="shared" si="260"/>
        <v>-1.4702202720261079</v>
      </c>
      <c r="BA290">
        <f t="shared" si="237"/>
        <v>7.057057612623141</v>
      </c>
      <c r="BB290">
        <f t="shared" si="253"/>
        <v>16.972473259104063</v>
      </c>
      <c r="BC290">
        <f t="shared" si="254"/>
        <v>-1.035099009036091</v>
      </c>
      <c r="BD290">
        <f t="shared" si="238"/>
        <v>-239.30680466370978</v>
      </c>
      <c r="BF290">
        <f t="shared" si="239"/>
        <v>-36.365199357068946</v>
      </c>
      <c r="BG290">
        <f t="shared" si="240"/>
        <v>-221.17928510163006</v>
      </c>
      <c r="BH290">
        <f t="shared" si="255"/>
        <v>-41.179285101630057</v>
      </c>
      <c r="BI290">
        <f t="shared" si="256"/>
        <v>-41.179285101630057</v>
      </c>
      <c r="BJ290">
        <f t="shared" si="241"/>
        <v>0</v>
      </c>
      <c r="BK290">
        <f t="shared" si="257"/>
        <v>0</v>
      </c>
      <c r="BM290">
        <f t="shared" si="258"/>
        <v>-53.337672616173002</v>
      </c>
      <c r="BN290">
        <f t="shared" si="242"/>
        <v>-161.8724804379203</v>
      </c>
      <c r="BQ290" s="56">
        <f t="shared" si="259"/>
        <v>33.874434059389195</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1.0519729187325586</v>
      </c>
      <c r="D291">
        <f t="shared" si="213"/>
        <v>0.31564994952764541</v>
      </c>
      <c r="F291">
        <f t="shared" si="214"/>
        <v>1.3310841731225054E-4</v>
      </c>
      <c r="G291">
        <f t="shared" si="215"/>
        <v>4.5127736348780801E-3</v>
      </c>
      <c r="H291">
        <f t="shared" si="216"/>
        <v>-3.1370798763651222</v>
      </c>
      <c r="J291">
        <f t="shared" si="217"/>
        <v>15</v>
      </c>
      <c r="M291">
        <f t="shared" si="218"/>
        <v>6.8616914492035637E-3</v>
      </c>
      <c r="N291">
        <f t="shared" si="219"/>
        <v>-1.5707963250000001</v>
      </c>
      <c r="O291">
        <f t="shared" si="220"/>
        <v>95.798662505534139</v>
      </c>
      <c r="P291">
        <f t="shared" si="221"/>
        <v>1.5603575781180163</v>
      </c>
      <c r="Q291">
        <f t="shared" si="222"/>
        <v>67.026584905338993</v>
      </c>
      <c r="R291">
        <f t="shared" si="223"/>
        <v>1.5558763200024224</v>
      </c>
      <c r="S291">
        <f t="shared" si="224"/>
        <v>0.50582294804387407</v>
      </c>
      <c r="T291">
        <f t="shared" si="225"/>
        <v>-1.0404606372323002</v>
      </c>
      <c r="U291">
        <f t="shared" si="226"/>
        <v>0.59660427477556977</v>
      </c>
      <c r="V291">
        <f t="shared" si="227"/>
        <v>-0.93153315219549249</v>
      </c>
      <c r="X291">
        <f t="shared" si="244"/>
        <v>-31.079520987013453</v>
      </c>
      <c r="Y291">
        <f t="shared" si="228"/>
        <v>-186.09589813181844</v>
      </c>
      <c r="Z291">
        <f t="shared" si="245"/>
        <v>-6.0958981318184442</v>
      </c>
      <c r="AC291">
        <v>1</v>
      </c>
      <c r="AD291">
        <f t="shared" si="229"/>
        <v>95.793443083800014</v>
      </c>
      <c r="AE291">
        <f t="shared" si="230"/>
        <v>-1.0891162517144287E-2</v>
      </c>
      <c r="AF291">
        <f t="shared" si="231"/>
        <v>8.0964811616534987E-3</v>
      </c>
      <c r="AG291">
        <f t="shared" si="246"/>
        <v>4152.1250311183621</v>
      </c>
      <c r="AH291">
        <f t="shared" si="247"/>
        <v>-5708.8341938380181</v>
      </c>
      <c r="AJ291">
        <f t="shared" si="232"/>
        <v>18000</v>
      </c>
      <c r="AK291">
        <f t="shared" si="233"/>
        <v>30697.444260944998</v>
      </c>
      <c r="AL291">
        <v>1</v>
      </c>
      <c r="AM291">
        <f t="shared" si="234"/>
        <v>67.019124763552512</v>
      </c>
      <c r="AN291">
        <f t="shared" si="248"/>
        <v>461.9447313281014</v>
      </c>
      <c r="AO291">
        <f t="shared" si="249"/>
        <v>-261.68732179877327</v>
      </c>
      <c r="AQ291">
        <f t="shared" si="235"/>
        <v>1.6866222185491338E-2</v>
      </c>
      <c r="AR291">
        <f t="shared" si="236"/>
        <v>-12.986991082828331</v>
      </c>
      <c r="AT291">
        <f t="shared" si="261"/>
        <v>-74070.548105403024</v>
      </c>
      <c r="AU291">
        <f t="shared" si="262"/>
        <v>-54019.897219855877</v>
      </c>
      <c r="AV291">
        <f t="shared" si="250"/>
        <v>-2.5114695270987077</v>
      </c>
      <c r="AW291">
        <f t="shared" si="251"/>
        <v>1349.9778762045294</v>
      </c>
      <c r="AX291">
        <f t="shared" si="252"/>
        <v>-13086.152766393043</v>
      </c>
      <c r="AY291">
        <f t="shared" si="260"/>
        <v>-1.4679991671099102</v>
      </c>
      <c r="BA291">
        <f t="shared" si="237"/>
        <v>6.9686349740785882</v>
      </c>
      <c r="BB291">
        <f t="shared" si="253"/>
        <v>16.86295432441915</v>
      </c>
      <c r="BC291">
        <f t="shared" si="254"/>
        <v>-1.0434703599887976</v>
      </c>
      <c r="BD291">
        <f t="shared" si="238"/>
        <v>-239.78644774267076</v>
      </c>
      <c r="BF291">
        <f t="shared" si="239"/>
        <v>-36.691018906564949</v>
      </c>
      <c r="BG291">
        <f t="shared" si="240"/>
        <v>-221.44247492708175</v>
      </c>
      <c r="BH291">
        <f t="shared" si="255"/>
        <v>-41.442474927081747</v>
      </c>
      <c r="BI291">
        <f t="shared" si="256"/>
        <v>-41.442474927081747</v>
      </c>
      <c r="BJ291">
        <f t="shared" si="241"/>
        <v>0</v>
      </c>
      <c r="BK291">
        <f t="shared" si="257"/>
        <v>0</v>
      </c>
      <c r="BM291">
        <f t="shared" si="258"/>
        <v>-53.553973230984091</v>
      </c>
      <c r="BN291">
        <f t="shared" si="242"/>
        <v>-161.65602718441102</v>
      </c>
      <c r="BQ291" s="56">
        <f t="shared" si="259"/>
        <v>33.764915124704288</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1.0532972332696879</v>
      </c>
      <c r="D292">
        <f t="shared" si="213"/>
        <v>0.31947757290115958</v>
      </c>
      <c r="F292">
        <f t="shared" si="214"/>
        <v>1.2971684282301563E-4</v>
      </c>
      <c r="G292">
        <f t="shared" si="215"/>
        <v>4.4549028703779669E-3</v>
      </c>
      <c r="H292">
        <f t="shared" si="216"/>
        <v>-3.1371377471296222</v>
      </c>
      <c r="J292">
        <f t="shared" si="217"/>
        <v>15</v>
      </c>
      <c r="M292">
        <f t="shared" si="218"/>
        <v>6.7737210460086456E-3</v>
      </c>
      <c r="N292">
        <f t="shared" si="219"/>
        <v>-1.5707963250000001</v>
      </c>
      <c r="O292">
        <f t="shared" si="220"/>
        <v>97.042666282846866</v>
      </c>
      <c r="P292">
        <f t="shared" si="221"/>
        <v>1.5604913986935285</v>
      </c>
      <c r="Q292">
        <f t="shared" si="222"/>
        <v>67.896867516619437</v>
      </c>
      <c r="R292">
        <f t="shared" si="223"/>
        <v>1.556067574298394</v>
      </c>
      <c r="S292">
        <f t="shared" si="224"/>
        <v>0.50097347517949464</v>
      </c>
      <c r="T292">
        <f t="shared" si="225"/>
        <v>-1.0460731136565959</v>
      </c>
      <c r="U292">
        <f t="shared" si="226"/>
        <v>0.59164414855875269</v>
      </c>
      <c r="V292">
        <f t="shared" si="227"/>
        <v>-0.93769962599454237</v>
      </c>
      <c r="X292">
        <f t="shared" si="244"/>
        <v>-31.336927114515962</v>
      </c>
      <c r="Y292">
        <f t="shared" si="228"/>
        <v>-186.53616593474712</v>
      </c>
      <c r="Z292">
        <f t="shared" si="245"/>
        <v>-6.5361659347471175</v>
      </c>
      <c r="AC292">
        <v>1</v>
      </c>
      <c r="AD292">
        <f t="shared" si="229"/>
        <v>97.037513773200018</v>
      </c>
      <c r="AE292">
        <f t="shared" si="230"/>
        <v>-1.1175886786018866E-2</v>
      </c>
      <c r="AF292">
        <f t="shared" si="231"/>
        <v>8.2016302676489999E-3</v>
      </c>
      <c r="AG292">
        <f t="shared" si="246"/>
        <v>4083.3710776933499</v>
      </c>
      <c r="AH292">
        <f t="shared" si="247"/>
        <v>-5686.1003663571328</v>
      </c>
      <c r="AJ292">
        <f t="shared" si="232"/>
        <v>18000</v>
      </c>
      <c r="AK292">
        <f t="shared" si="233"/>
        <v>31096.112368230006</v>
      </c>
      <c r="AL292">
        <v>1</v>
      </c>
      <c r="AM292">
        <f t="shared" si="234"/>
        <v>67.889503007235007</v>
      </c>
      <c r="AN292">
        <f t="shared" si="248"/>
        <v>461.84527504931197</v>
      </c>
      <c r="AO292">
        <f t="shared" si="249"/>
        <v>-258.33382110753763</v>
      </c>
      <c r="AQ292">
        <f t="shared" si="235"/>
        <v>1.6436527882104073E-2</v>
      </c>
      <c r="AR292">
        <f t="shared" si="236"/>
        <v>-12.820491748041176</v>
      </c>
      <c r="AT292">
        <f t="shared" si="261"/>
        <v>-72831.486382844043</v>
      </c>
      <c r="AU292">
        <f t="shared" si="262"/>
        <v>-52444.284952969669</v>
      </c>
      <c r="AV292">
        <f t="shared" si="250"/>
        <v>-2.5175188303111717</v>
      </c>
      <c r="AW292">
        <f t="shared" si="251"/>
        <v>1365.3538148281123</v>
      </c>
      <c r="AX292">
        <f t="shared" si="252"/>
        <v>-12968.942808172382</v>
      </c>
      <c r="AY292">
        <f t="shared" si="260"/>
        <v>-1.4659039876639817</v>
      </c>
      <c r="BA292">
        <f t="shared" si="237"/>
        <v>6.8822435396917747</v>
      </c>
      <c r="BB292">
        <f t="shared" si="253"/>
        <v>16.754600735860542</v>
      </c>
      <c r="BC292">
        <f t="shared" si="254"/>
        <v>-1.0516148426471901</v>
      </c>
      <c r="BD292">
        <f t="shared" si="238"/>
        <v>-240.25309222584735</v>
      </c>
      <c r="BF292">
        <f t="shared" si="239"/>
        <v>-37.012627817998784</v>
      </c>
      <c r="BG292">
        <f t="shared" si="240"/>
        <v>-221.69312849570662</v>
      </c>
      <c r="BH292">
        <f t="shared" si="255"/>
        <v>-41.693128495706617</v>
      </c>
      <c r="BI292">
        <f t="shared" si="256"/>
        <v>-41.693128495706617</v>
      </c>
      <c r="BJ292">
        <f t="shared" si="241"/>
        <v>0</v>
      </c>
      <c r="BK292">
        <f t="shared" si="257"/>
        <v>0</v>
      </c>
      <c r="BM292">
        <f t="shared" si="258"/>
        <v>-53.767228553859326</v>
      </c>
      <c r="BN292">
        <f t="shared" si="242"/>
        <v>-161.44003626985926</v>
      </c>
      <c r="BQ292" s="56">
        <f t="shared" si="259"/>
        <v>33.656561536145674</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1.0546369404626506</v>
      </c>
      <c r="D293">
        <f t="shared" si="213"/>
        <v>0.32329552761898828</v>
      </c>
      <c r="F293">
        <f t="shared" si="214"/>
        <v>1.2645326596329273E-4</v>
      </c>
      <c r="G293">
        <f t="shared" si="215"/>
        <v>4.398497735986346E-3</v>
      </c>
      <c r="H293">
        <f t="shared" si="216"/>
        <v>-3.1371941522640139</v>
      </c>
      <c r="J293">
        <f t="shared" si="217"/>
        <v>15</v>
      </c>
      <c r="M293">
        <f t="shared" si="218"/>
        <v>6.6879777416287891E-3</v>
      </c>
      <c r="N293">
        <f t="shared" si="219"/>
        <v>-1.5707963250000001</v>
      </c>
      <c r="O293">
        <f t="shared" si="220"/>
        <v>98.286671754003265</v>
      </c>
      <c r="P293">
        <f t="shared" si="221"/>
        <v>1.5606218317616045</v>
      </c>
      <c r="Q293">
        <f t="shared" si="222"/>
        <v>68.767152548584406</v>
      </c>
      <c r="R293">
        <f t="shared" si="223"/>
        <v>1.5562539877505794</v>
      </c>
      <c r="S293">
        <f t="shared" si="224"/>
        <v>0.49620091839145247</v>
      </c>
      <c r="T293">
        <f t="shared" si="225"/>
        <v>-1.0515788255188045</v>
      </c>
      <c r="U293">
        <f t="shared" si="226"/>
        <v>0.58674405673288332</v>
      </c>
      <c r="V293">
        <f t="shared" si="227"/>
        <v>-0.94376418378246474</v>
      </c>
      <c r="X293">
        <f t="shared" si="244"/>
        <v>-31.591979168715373</v>
      </c>
      <c r="Y293">
        <f t="shared" si="228"/>
        <v>-186.9654186700939</v>
      </c>
      <c r="Z293">
        <f t="shared" si="245"/>
        <v>-6.9654186700938965</v>
      </c>
      <c r="AC293">
        <v>1</v>
      </c>
      <c r="AD293">
        <f t="shared" si="229"/>
        <v>98.281584462600009</v>
      </c>
      <c r="AE293">
        <f t="shared" si="230"/>
        <v>-1.1464284916427307E-2</v>
      </c>
      <c r="AF293">
        <f t="shared" si="231"/>
        <v>8.3067793736444993E-3</v>
      </c>
      <c r="AG293">
        <f t="shared" si="246"/>
        <v>4016.0129035096534</v>
      </c>
      <c r="AH293">
        <f t="shared" si="247"/>
        <v>-5662.9307265740708</v>
      </c>
      <c r="AJ293">
        <f t="shared" si="232"/>
        <v>18000</v>
      </c>
      <c r="AK293">
        <f t="shared" si="233"/>
        <v>31494.780475515003</v>
      </c>
      <c r="AL293">
        <v>1</v>
      </c>
      <c r="AM293">
        <f t="shared" si="234"/>
        <v>68.759881250917502</v>
      </c>
      <c r="AN293">
        <f t="shared" si="248"/>
        <v>461.74957057092831</v>
      </c>
      <c r="AO293">
        <f t="shared" si="249"/>
        <v>-255.06516460417896</v>
      </c>
      <c r="AQ293">
        <f t="shared" si="235"/>
        <v>1.6023047551598221E-2</v>
      </c>
      <c r="AR293">
        <f t="shared" si="236"/>
        <v>-12.658207565762593</v>
      </c>
      <c r="AT293">
        <f t="shared" si="261"/>
        <v>-71618.203801788593</v>
      </c>
      <c r="AU293">
        <f t="shared" si="262"/>
        <v>-50926.2623277194</v>
      </c>
      <c r="AV293">
        <f t="shared" si="250"/>
        <v>-2.5234691835019216</v>
      </c>
      <c r="AW293">
        <f t="shared" si="251"/>
        <v>1378.9166648193795</v>
      </c>
      <c r="AX293">
        <f t="shared" si="252"/>
        <v>-12853.710521576286</v>
      </c>
      <c r="AY293">
        <f t="shared" si="260"/>
        <v>-1.4639273309835088</v>
      </c>
      <c r="BA293">
        <f t="shared" si="237"/>
        <v>6.7978241876133501</v>
      </c>
      <c r="BB293">
        <f t="shared" si="253"/>
        <v>16.64739856435023</v>
      </c>
      <c r="BC293">
        <f t="shared" si="254"/>
        <v>-1.0595418525184128</v>
      </c>
      <c r="BD293">
        <f t="shared" si="238"/>
        <v>-240.70727643614595</v>
      </c>
      <c r="BF293">
        <f t="shared" si="239"/>
        <v>-37.330115660417476</v>
      </c>
      <c r="BG293">
        <f t="shared" si="240"/>
        <v>-221.93179179019876</v>
      </c>
      <c r="BH293">
        <f t="shared" si="255"/>
        <v>-41.931791790198758</v>
      </c>
      <c r="BI293">
        <f t="shared" si="256"/>
        <v>-41.931791790198758</v>
      </c>
      <c r="BJ293">
        <f t="shared" si="241"/>
        <v>0</v>
      </c>
      <c r="BK293">
        <f t="shared" si="257"/>
        <v>0</v>
      </c>
      <c r="BM293">
        <f t="shared" si="258"/>
        <v>-53.977514224767702</v>
      </c>
      <c r="BN293">
        <f t="shared" si="242"/>
        <v>-161.22451535405284</v>
      </c>
      <c r="BQ293" s="56">
        <f t="shared" si="259"/>
        <v>33.549359364635364</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1.0559919817267651</v>
      </c>
      <c r="D294">
        <f t="shared" si="213"/>
        <v>0.32710373938652676</v>
      </c>
      <c r="F294">
        <f t="shared" si="214"/>
        <v>1.233113257681255E-4</v>
      </c>
      <c r="G294">
        <f t="shared" si="215"/>
        <v>4.3435032437076819E-3</v>
      </c>
      <c r="H294">
        <f t="shared" si="216"/>
        <v>-3.1372491467562926</v>
      </c>
      <c r="J294">
        <f t="shared" si="217"/>
        <v>15</v>
      </c>
      <c r="M294">
        <f t="shared" si="218"/>
        <v>6.6043780198584302E-3</v>
      </c>
      <c r="N294">
        <f t="shared" si="219"/>
        <v>-1.5707963250000001</v>
      </c>
      <c r="O294">
        <f t="shared" si="220"/>
        <v>99.53067885549072</v>
      </c>
      <c r="P294">
        <f t="shared" si="221"/>
        <v>1.5607490043363457</v>
      </c>
      <c r="Q294">
        <f t="shared" si="222"/>
        <v>69.637439910477283</v>
      </c>
      <c r="R294">
        <f t="shared" si="223"/>
        <v>1.5564357418397448</v>
      </c>
      <c r="S294">
        <f t="shared" si="224"/>
        <v>0.49150395615162173</v>
      </c>
      <c r="T294">
        <f t="shared" si="225"/>
        <v>-1.0569804660922335</v>
      </c>
      <c r="U294">
        <f t="shared" si="226"/>
        <v>0.58190358807711839</v>
      </c>
      <c r="V294">
        <f t="shared" si="227"/>
        <v>-0.94972889625205192</v>
      </c>
      <c r="X294">
        <f t="shared" si="244"/>
        <v>-31.84470828197091</v>
      </c>
      <c r="Y294">
        <f t="shared" si="228"/>
        <v>-187.38391902490378</v>
      </c>
      <c r="Z294">
        <f t="shared" si="245"/>
        <v>-7.3839190249037756</v>
      </c>
      <c r="AC294">
        <v>1</v>
      </c>
      <c r="AD294">
        <f t="shared" si="229"/>
        <v>99.525655151999999</v>
      </c>
      <c r="AE294">
        <f t="shared" si="230"/>
        <v>-1.1756356908369616E-2</v>
      </c>
      <c r="AF294">
        <f t="shared" si="231"/>
        <v>8.4119284796399987E-3</v>
      </c>
      <c r="AG294">
        <f t="shared" si="246"/>
        <v>3950.0243358878251</v>
      </c>
      <c r="AH294">
        <f t="shared" si="247"/>
        <v>-5639.3603445702511</v>
      </c>
      <c r="AJ294">
        <f t="shared" si="232"/>
        <v>18000</v>
      </c>
      <c r="AK294">
        <f t="shared" si="233"/>
        <v>31893.448582800003</v>
      </c>
      <c r="AL294">
        <v>1</v>
      </c>
      <c r="AM294">
        <f t="shared" si="234"/>
        <v>69.630259494600011</v>
      </c>
      <c r="AN294">
        <f t="shared" si="248"/>
        <v>461.65743154527303</v>
      </c>
      <c r="AO294">
        <f t="shared" si="249"/>
        <v>-251.87817330789738</v>
      </c>
      <c r="AQ294">
        <f t="shared" si="235"/>
        <v>1.5624975585975647E-2</v>
      </c>
      <c r="AR294">
        <f t="shared" si="236"/>
        <v>-12.499980468780517</v>
      </c>
      <c r="AT294">
        <f t="shared" si="261"/>
        <v>-70430.175129731244</v>
      </c>
      <c r="AU294">
        <f t="shared" si="262"/>
        <v>-49463.341917509984</v>
      </c>
      <c r="AV294">
        <f t="shared" si="250"/>
        <v>-2.5293225461565401</v>
      </c>
      <c r="AW294">
        <f t="shared" si="251"/>
        <v>1390.800901189896</v>
      </c>
      <c r="AX294">
        <f t="shared" si="252"/>
        <v>-12740.398497148784</v>
      </c>
      <c r="AY294">
        <f t="shared" si="260"/>
        <v>-1.4620622566222654</v>
      </c>
      <c r="BA294">
        <f t="shared" si="237"/>
        <v>6.7153192358238183</v>
      </c>
      <c r="BB294">
        <f t="shared" si="253"/>
        <v>16.541333263583102</v>
      </c>
      <c r="BC294">
        <f t="shared" si="254"/>
        <v>-1.0672602895342747</v>
      </c>
      <c r="BD294">
        <f t="shared" si="238"/>
        <v>-241.14951030209772</v>
      </c>
      <c r="BF294">
        <f t="shared" si="239"/>
        <v>-37.643569803143478</v>
      </c>
      <c r="BG294">
        <f t="shared" si="240"/>
        <v>-222.15898214643684</v>
      </c>
      <c r="BH294">
        <f t="shared" si="255"/>
        <v>-42.158982146436841</v>
      </c>
      <c r="BI294">
        <f t="shared" si="256"/>
        <v>-42.158982146436841</v>
      </c>
      <c r="BJ294">
        <f t="shared" si="241"/>
        <v>0</v>
      </c>
      <c r="BK294">
        <f t="shared" si="257"/>
        <v>0</v>
      </c>
      <c r="BM294">
        <f t="shared" si="258"/>
        <v>-54.184903066726584</v>
      </c>
      <c r="BN294">
        <f t="shared" si="242"/>
        <v>-161.00947184433915</v>
      </c>
      <c r="BQ294" s="56">
        <f t="shared" si="259"/>
        <v>33.443294063868237</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1.0573622981088275</v>
      </c>
      <c r="D295">
        <f t="shared" si="213"/>
        <v>0.33090213541819452</v>
      </c>
      <c r="F295">
        <f t="shared" si="214"/>
        <v>1.2028505157609899E-4</v>
      </c>
      <c r="G295">
        <f t="shared" si="215"/>
        <v>4.2898671226311545E-3</v>
      </c>
      <c r="H295">
        <f t="shared" si="216"/>
        <v>-3.1373027828773692</v>
      </c>
      <c r="J295">
        <f t="shared" si="217"/>
        <v>15</v>
      </c>
      <c r="M295">
        <f t="shared" si="218"/>
        <v>6.5228424887490664E-3</v>
      </c>
      <c r="N295">
        <f t="shared" si="219"/>
        <v>-1.5707963250000001</v>
      </c>
      <c r="O295">
        <f t="shared" si="220"/>
        <v>100.77468752693268</v>
      </c>
      <c r="P295">
        <f t="shared" si="221"/>
        <v>1.5608730371606074</v>
      </c>
      <c r="Q295">
        <f t="shared" si="222"/>
        <v>70.507729516022167</v>
      </c>
      <c r="R295">
        <f t="shared" si="223"/>
        <v>1.5566130090877246</v>
      </c>
      <c r="S295">
        <f t="shared" si="224"/>
        <v>0.48688127282484439</v>
      </c>
      <c r="T295">
        <f t="shared" si="225"/>
        <v>-1.0622806520941979</v>
      </c>
      <c r="U295">
        <f t="shared" si="226"/>
        <v>0.57712229980923568</v>
      </c>
      <c r="V295">
        <f t="shared" si="227"/>
        <v>-0.95559579490176738</v>
      </c>
      <c r="X295">
        <f t="shared" si="244"/>
        <v>-32.095145076924673</v>
      </c>
      <c r="Y295">
        <f t="shared" si="228"/>
        <v>-187.79192368470348</v>
      </c>
      <c r="Z295">
        <f t="shared" si="245"/>
        <v>-7.7919236847034767</v>
      </c>
      <c r="AC295">
        <v>1</v>
      </c>
      <c r="AD295">
        <f t="shared" si="229"/>
        <v>100.7697258414</v>
      </c>
      <c r="AE295">
        <f t="shared" si="230"/>
        <v>-1.2052102761845788E-2</v>
      </c>
      <c r="AF295">
        <f t="shared" si="231"/>
        <v>8.5170775856354998E-3</v>
      </c>
      <c r="AG295">
        <f t="shared" si="246"/>
        <v>3885.3792129086173</v>
      </c>
      <c r="AH295">
        <f t="shared" si="247"/>
        <v>-5615.4225509671178</v>
      </c>
      <c r="AJ295">
        <f t="shared" si="232"/>
        <v>18000</v>
      </c>
      <c r="AK295">
        <f t="shared" si="233"/>
        <v>32292.116690085</v>
      </c>
      <c r="AL295">
        <v>1</v>
      </c>
      <c r="AM295">
        <f t="shared" si="234"/>
        <v>70.500637738282506</v>
      </c>
      <c r="AN295">
        <f t="shared" si="248"/>
        <v>461.5686830514656</v>
      </c>
      <c r="AO295">
        <f t="shared" si="249"/>
        <v>-248.76982506251855</v>
      </c>
      <c r="AQ295">
        <f t="shared" si="235"/>
        <v>1.524155579704954E-2</v>
      </c>
      <c r="AR295">
        <f t="shared" si="236"/>
        <v>-12.345660195610128</v>
      </c>
      <c r="AT295">
        <f t="shared" si="261"/>
        <v>-69266.879444939987</v>
      </c>
      <c r="AU295">
        <f t="shared" si="262"/>
        <v>-48053.159269791504</v>
      </c>
      <c r="AV295">
        <f t="shared" si="250"/>
        <v>-2.5350808440569432</v>
      </c>
      <c r="AW295">
        <f t="shared" si="251"/>
        <v>1401.1311122264401</v>
      </c>
      <c r="AX295">
        <f t="shared" si="252"/>
        <v>-12628.952305623319</v>
      </c>
      <c r="AY295">
        <f t="shared" si="260"/>
        <v>-1.4603022554364034</v>
      </c>
      <c r="BA295">
        <f t="shared" si="237"/>
        <v>6.6346724923629079</v>
      </c>
      <c r="BB295">
        <f t="shared" si="253"/>
        <v>16.436389792629786</v>
      </c>
      <c r="BC295">
        <f t="shared" si="254"/>
        <v>-1.0747785886205399</v>
      </c>
      <c r="BD295">
        <f t="shared" si="238"/>
        <v>-241.58027710934999</v>
      </c>
      <c r="BF295">
        <f t="shared" si="239"/>
        <v>-37.953075433213534</v>
      </c>
      <c r="BG295">
        <f t="shared" si="240"/>
        <v>-222.3751900152773</v>
      </c>
      <c r="BH295">
        <f t="shared" si="255"/>
        <v>-42.375190015277298</v>
      </c>
      <c r="BI295">
        <f t="shared" si="256"/>
        <v>-42.375190015277298</v>
      </c>
      <c r="BJ295">
        <f t="shared" si="241"/>
        <v>0</v>
      </c>
      <c r="BK295">
        <f t="shared" si="257"/>
        <v>0</v>
      </c>
      <c r="BM295">
        <f t="shared" si="258"/>
        <v>-54.389465225843317</v>
      </c>
      <c r="BN295">
        <f t="shared" si="242"/>
        <v>-160.79491290592733</v>
      </c>
      <c r="BQ295" s="56">
        <f t="shared" si="259"/>
        <v>33.338350592914921</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1.05874783029799</v>
      </c>
      <c r="D296">
        <f t="shared" si="213"/>
        <v>0.33469064443604873</v>
      </c>
      <c r="F296">
        <f t="shared" si="214"/>
        <v>1.1736883463860478E-4</v>
      </c>
      <c r="G296">
        <f t="shared" si="215"/>
        <v>4.2375396531377663E-3</v>
      </c>
      <c r="H296">
        <f t="shared" si="216"/>
        <v>-3.1373551103468627</v>
      </c>
      <c r="J296">
        <f t="shared" si="217"/>
        <v>15</v>
      </c>
      <c r="M296">
        <f t="shared" si="218"/>
        <v>6.443295629130175E-3</v>
      </c>
      <c r="N296">
        <f t="shared" si="219"/>
        <v>-1.5707963250000001</v>
      </c>
      <c r="O296">
        <f t="shared" si="220"/>
        <v>102.01869771089741</v>
      </c>
      <c r="P296">
        <f t="shared" si="221"/>
        <v>1.5609940450883169</v>
      </c>
      <c r="Q296">
        <f t="shared" si="222"/>
        <v>71.378021283150645</v>
      </c>
      <c r="R296">
        <f t="shared" si="223"/>
        <v>1.5567859536034769</v>
      </c>
      <c r="S296">
        <f t="shared" si="224"/>
        <v>0.48233156059911902</v>
      </c>
      <c r="T296">
        <f t="shared" si="225"/>
        <v>-1.0674819256774963</v>
      </c>
      <c r="U296">
        <f t="shared" si="226"/>
        <v>0.57239972056431032</v>
      </c>
      <c r="V296">
        <f t="shared" si="227"/>
        <v>-0.96136687209104976</v>
      </c>
      <c r="X296">
        <f t="shared" si="244"/>
        <v>-32.343319681740311</v>
      </c>
      <c r="Y296">
        <f t="shared" si="228"/>
        <v>-188.18968340716035</v>
      </c>
      <c r="Z296">
        <f t="shared" si="245"/>
        <v>-8.189683407160345</v>
      </c>
      <c r="AC296">
        <v>1</v>
      </c>
      <c r="AD296">
        <f t="shared" si="229"/>
        <v>102.01379653080001</v>
      </c>
      <c r="AE296">
        <f t="shared" si="230"/>
        <v>-1.2351522476855829E-2</v>
      </c>
      <c r="AF296">
        <f t="shared" si="231"/>
        <v>8.6222266916309992E-3</v>
      </c>
      <c r="AG296">
        <f t="shared" si="246"/>
        <v>3822.0514348782026</v>
      </c>
      <c r="AH296">
        <f t="shared" si="247"/>
        <v>-5591.1490070644413</v>
      </c>
      <c r="AJ296">
        <f t="shared" si="232"/>
        <v>18000</v>
      </c>
      <c r="AK296">
        <f t="shared" si="233"/>
        <v>32690.784797370001</v>
      </c>
      <c r="AL296">
        <v>1</v>
      </c>
      <c r="AM296">
        <f t="shared" si="234"/>
        <v>71.371015981965002</v>
      </c>
      <c r="AN296">
        <f t="shared" si="248"/>
        <v>461.48316076484753</v>
      </c>
      <c r="AO296">
        <f t="shared" si="249"/>
        <v>-245.73724498565392</v>
      </c>
      <c r="AQ296">
        <f t="shared" si="235"/>
        <v>1.4872077822608831E-2</v>
      </c>
      <c r="AR296">
        <f t="shared" si="236"/>
        <v>-12.195103814539241</v>
      </c>
      <c r="AT296">
        <f t="shared" si="261"/>
        <v>-68127.800737327343</v>
      </c>
      <c r="AU296">
        <f t="shared" si="262"/>
        <v>-46693.466035999212</v>
      </c>
      <c r="AV296">
        <f t="shared" si="250"/>
        <v>-2.5407459690019607</v>
      </c>
      <c r="AW296">
        <f t="shared" si="251"/>
        <v>1410.0227718786366</v>
      </c>
      <c r="AX296">
        <f t="shared" si="252"/>
        <v>-12519.320268234162</v>
      </c>
      <c r="AY296">
        <f t="shared" si="260"/>
        <v>-1.4586412207914745</v>
      </c>
      <c r="BA296">
        <f t="shared" si="237"/>
        <v>6.5558292881815481</v>
      </c>
      <c r="BB296">
        <f t="shared" si="253"/>
        <v>16.332552722966113</v>
      </c>
      <c r="BC296">
        <f t="shared" si="254"/>
        <v>-1.0821047482104862</v>
      </c>
      <c r="BD296">
        <f t="shared" si="238"/>
        <v>-242.00003513437287</v>
      </c>
      <c r="BF296">
        <f t="shared" si="239"/>
        <v>-38.25871557978077</v>
      </c>
      <c r="BG296">
        <f t="shared" si="240"/>
        <v>-222.58088060583984</v>
      </c>
      <c r="BH296">
        <f t="shared" si="255"/>
        <v>-42.580880605839837</v>
      </c>
      <c r="BI296">
        <f t="shared" si="256"/>
        <v>-42.580880605839837</v>
      </c>
      <c r="BJ296">
        <f t="shared" si="241"/>
        <v>0</v>
      </c>
      <c r="BK296">
        <f t="shared" si="257"/>
        <v>0</v>
      </c>
      <c r="BM296">
        <f t="shared" si="258"/>
        <v>-54.591268302746883</v>
      </c>
      <c r="BN296">
        <f t="shared" si="242"/>
        <v>-160.580845471467</v>
      </c>
      <c r="BQ296" s="56">
        <f t="shared" si="259"/>
        <v>33.234513523251245</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1.060148518636602</v>
      </c>
      <c r="D297">
        <f t="shared" si="213"/>
        <v>0.33846919666793202</v>
      </c>
      <c r="F297">
        <f t="shared" si="214"/>
        <v>1.1455740210964018E-4</v>
      </c>
      <c r="G297">
        <f t="shared" si="215"/>
        <v>4.1864735131021888E-3</v>
      </c>
      <c r="H297">
        <f t="shared" si="216"/>
        <v>-3.1374061764868979</v>
      </c>
      <c r="J297">
        <f t="shared" si="217"/>
        <v>15</v>
      </c>
      <c r="M297">
        <f t="shared" si="218"/>
        <v>6.3656655613093293E-3</v>
      </c>
      <c r="N297">
        <f t="shared" si="219"/>
        <v>-1.5707963250000001</v>
      </c>
      <c r="O297">
        <f t="shared" si="220"/>
        <v>103.26270935272065</v>
      </c>
      <c r="P297">
        <f t="shared" si="221"/>
        <v>1.5611121374391588</v>
      </c>
      <c r="Q297">
        <f t="shared" si="222"/>
        <v>72.248315133748392</v>
      </c>
      <c r="R297">
        <f t="shared" si="223"/>
        <v>1.556954731589683</v>
      </c>
      <c r="S297">
        <f t="shared" si="224"/>
        <v>0.47785352120263219</v>
      </c>
      <c r="T297">
        <f t="shared" si="225"/>
        <v>-1.0725867564103797</v>
      </c>
      <c r="U297">
        <f t="shared" si="226"/>
        <v>0.56773535318506618</v>
      </c>
      <c r="V297">
        <f t="shared" si="227"/>
        <v>-0.96704408116886609</v>
      </c>
      <c r="X297">
        <f t="shared" si="244"/>
        <v>-32.58926174400716</v>
      </c>
      <c r="Y297">
        <f t="shared" si="228"/>
        <v>-188.57744310246159</v>
      </c>
      <c r="Z297">
        <f t="shared" si="245"/>
        <v>-8.5774431024615865</v>
      </c>
      <c r="AC297">
        <v>1</v>
      </c>
      <c r="AD297">
        <f t="shared" si="229"/>
        <v>103.25786722020001</v>
      </c>
      <c r="AE297">
        <f t="shared" si="230"/>
        <v>-1.2654616053399733E-2</v>
      </c>
      <c r="AF297">
        <f t="shared" si="231"/>
        <v>8.7273757976264986E-3</v>
      </c>
      <c r="AG297">
        <f t="shared" si="246"/>
        <v>3760.0150107496115</v>
      </c>
      <c r="AH297">
        <f t="shared" si="247"/>
        <v>-5566.5697733868956</v>
      </c>
      <c r="AJ297">
        <f t="shared" si="232"/>
        <v>18000</v>
      </c>
      <c r="AK297">
        <f t="shared" si="233"/>
        <v>33089.452904655001</v>
      </c>
      <c r="AL297">
        <v>1</v>
      </c>
      <c r="AM297">
        <f t="shared" si="234"/>
        <v>72.241394225647497</v>
      </c>
      <c r="AN297">
        <f t="shared" si="248"/>
        <v>461.40071019599105</v>
      </c>
      <c r="AO297">
        <f t="shared" si="249"/>
        <v>-242.77769660731946</v>
      </c>
      <c r="AQ297">
        <f t="shared" si="235"/>
        <v>1.4515873833830985E-2</v>
      </c>
      <c r="AR297">
        <f t="shared" si="236"/>
        <v>-12.048175282079718</v>
      </c>
      <c r="AT297">
        <f t="shared" si="261"/>
        <v>-67012.428446182748</v>
      </c>
      <c r="AU297">
        <f t="shared" si="262"/>
        <v>-45382.123537279876</v>
      </c>
      <c r="AV297">
        <f t="shared" si="250"/>
        <v>-2.5463197786253593</v>
      </c>
      <c r="AW297">
        <f t="shared" si="251"/>
        <v>1417.5829466856228</v>
      </c>
      <c r="AX297">
        <f t="shared" si="252"/>
        <v>-12411.453248122038</v>
      </c>
      <c r="AY297">
        <f t="shared" si="260"/>
        <v>-1.4570734217845613</v>
      </c>
      <c r="BA297">
        <f t="shared" si="237"/>
        <v>6.478736495505073</v>
      </c>
      <c r="BB297">
        <f t="shared" si="253"/>
        <v>16.229806331811901</v>
      </c>
      <c r="BC297">
        <f t="shared" si="254"/>
        <v>-1.089246356840798</v>
      </c>
      <c r="BD297">
        <f t="shared" si="238"/>
        <v>-242.40921916829149</v>
      </c>
      <c r="BF297">
        <f t="shared" si="239"/>
        <v>-38.560571144224348</v>
      </c>
      <c r="BG297">
        <f t="shared" si="240"/>
        <v>-222.77649541825781</v>
      </c>
      <c r="BH297">
        <f t="shared" si="255"/>
        <v>-42.776495418257809</v>
      </c>
      <c r="BI297">
        <f t="shared" si="256"/>
        <v>-42.776495418257809</v>
      </c>
      <c r="BJ297">
        <f t="shared" si="241"/>
        <v>0</v>
      </c>
      <c r="BK297">
        <f t="shared" si="257"/>
        <v>0</v>
      </c>
      <c r="BM297">
        <f t="shared" si="258"/>
        <v>-54.790377476036241</v>
      </c>
      <c r="BN297">
        <f t="shared" si="242"/>
        <v>-160.36727624996635</v>
      </c>
      <c r="BQ297" s="56">
        <f t="shared" si="259"/>
        <v>33.131767132097039</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1.0615643031310074</v>
      </c>
      <c r="D298">
        <f t="shared" si="213"/>
        <v>0.34223772384516288</v>
      </c>
      <c r="F298">
        <f t="shared" si="214"/>
        <v>1.1184579319071616E-4</v>
      </c>
      <c r="G298">
        <f t="shared" si="215"/>
        <v>4.1366236350888408E-3</v>
      </c>
      <c r="H298">
        <f t="shared" si="216"/>
        <v>-3.1374560263649114</v>
      </c>
      <c r="J298">
        <f t="shared" si="217"/>
        <v>15</v>
      </c>
      <c r="M298">
        <f t="shared" si="218"/>
        <v>6.2898838284366002E-3</v>
      </c>
      <c r="N298">
        <f t="shared" si="219"/>
        <v>-1.5707963250000001</v>
      </c>
      <c r="O298">
        <f t="shared" si="220"/>
        <v>104.50672240034082</v>
      </c>
      <c r="P298">
        <f t="shared" si="221"/>
        <v>1.5612274183279331</v>
      </c>
      <c r="Q298">
        <f t="shared" si="222"/>
        <v>73.11861099342002</v>
      </c>
      <c r="R298">
        <f t="shared" si="223"/>
        <v>1.557119491813177</v>
      </c>
      <c r="S298">
        <f t="shared" si="224"/>
        <v>0.4734458674254427</v>
      </c>
      <c r="T298">
        <f t="shared" si="225"/>
        <v>-1.0775975432396496</v>
      </c>
      <c r="U298">
        <f t="shared" si="226"/>
        <v>0.56312867733329286</v>
      </c>
      <c r="V298">
        <f t="shared" si="227"/>
        <v>-0.97262933666823548</v>
      </c>
      <c r="X298">
        <f t="shared" si="244"/>
        <v>-32.83300044347547</v>
      </c>
      <c r="Y298">
        <f t="shared" si="228"/>
        <v>-188.95544191942716</v>
      </c>
      <c r="Z298">
        <f t="shared" si="245"/>
        <v>-8.9554419194271588</v>
      </c>
      <c r="AC298">
        <v>1</v>
      </c>
      <c r="AD298">
        <f t="shared" si="229"/>
        <v>104.50193790960002</v>
      </c>
      <c r="AE298">
        <f t="shared" si="230"/>
        <v>-1.2961383491477504E-2</v>
      </c>
      <c r="AF298">
        <f t="shared" si="231"/>
        <v>8.8325249036219997E-3</v>
      </c>
      <c r="AG298">
        <f t="shared" si="246"/>
        <v>3699.2440998617885</v>
      </c>
      <c r="AH298">
        <f t="shared" si="247"/>
        <v>-5541.7133765252183</v>
      </c>
      <c r="AJ298">
        <f t="shared" si="232"/>
        <v>18000</v>
      </c>
      <c r="AK298">
        <f t="shared" si="233"/>
        <v>33488.121011940006</v>
      </c>
      <c r="AL298">
        <v>1</v>
      </c>
      <c r="AM298">
        <f t="shared" si="234"/>
        <v>73.111772469330006</v>
      </c>
      <c r="AN298">
        <f t="shared" si="248"/>
        <v>461.32118599271234</v>
      </c>
      <c r="AO298">
        <f t="shared" si="249"/>
        <v>-239.88857364064958</v>
      </c>
      <c r="AQ298">
        <f t="shared" si="235"/>
        <v>1.4172315515425856E-2</v>
      </c>
      <c r="AR298">
        <f t="shared" si="236"/>
        <v>-11.90474503295772</v>
      </c>
      <c r="AT298">
        <f t="shared" si="261"/>
        <v>-65920.257938712137</v>
      </c>
      <c r="AU298">
        <f t="shared" si="262"/>
        <v>-44117.096733995953</v>
      </c>
      <c r="AV298">
        <f t="shared" si="250"/>
        <v>-2.5518040963020132</v>
      </c>
      <c r="AW298">
        <f t="shared" si="251"/>
        <v>1423.9109433153944</v>
      </c>
      <c r="AX298">
        <f t="shared" si="252"/>
        <v>-12305.304460737545</v>
      </c>
      <c r="AY298">
        <f t="shared" si="260"/>
        <v>-1.4555934783416673</v>
      </c>
      <c r="BA298">
        <f t="shared" si="237"/>
        <v>6.4033425341686998</v>
      </c>
      <c r="BB298">
        <f t="shared" si="253"/>
        <v>16.128134683431433</v>
      </c>
      <c r="BC298">
        <f t="shared" si="254"/>
        <v>-1.0962106179603459</v>
      </c>
      <c r="BD298">
        <f t="shared" si="238"/>
        <v>-242.80824193832458</v>
      </c>
      <c r="BF298">
        <f t="shared" si="239"/>
        <v>-38.85872093488868</v>
      </c>
      <c r="BG298">
        <f t="shared" si="240"/>
        <v>-222.96245367343118</v>
      </c>
      <c r="BH298">
        <f t="shared" si="255"/>
        <v>-42.962453673431185</v>
      </c>
      <c r="BI298">
        <f t="shared" si="256"/>
        <v>-42.962453673431185</v>
      </c>
      <c r="BJ298">
        <f t="shared" si="241"/>
        <v>0</v>
      </c>
      <c r="BK298">
        <f t="shared" si="257"/>
        <v>0</v>
      </c>
      <c r="BM298">
        <f t="shared" si="258"/>
        <v>-54.986855618320114</v>
      </c>
      <c r="BN298">
        <f t="shared" si="242"/>
        <v>-160.15421173510663</v>
      </c>
      <c r="BQ298" s="56">
        <f t="shared" si="259"/>
        <v>33.030095483716572</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1.0629951234622954</v>
      </c>
      <c r="D299">
        <f t="shared" si="213"/>
        <v>0.34599615919977711</v>
      </c>
      <c r="F299">
        <f t="shared" si="214"/>
        <v>1.0922933722918341E-4</v>
      </c>
      <c r="G299">
        <f t="shared" si="215"/>
        <v>4.0879470736360241E-3</v>
      </c>
      <c r="H299">
        <f t="shared" si="216"/>
        <v>-3.1375047029263641</v>
      </c>
      <c r="J299">
        <f t="shared" si="217"/>
        <v>15</v>
      </c>
      <c r="M299">
        <f t="shared" si="218"/>
        <v>6.2158851951608753E-3</v>
      </c>
      <c r="N299">
        <f t="shared" si="219"/>
        <v>-1.5707963250000001</v>
      </c>
      <c r="O299">
        <f t="shared" si="220"/>
        <v>105.75073680414613</v>
      </c>
      <c r="P299">
        <f t="shared" si="221"/>
        <v>1.5613399869706674</v>
      </c>
      <c r="Q299">
        <f t="shared" si="222"/>
        <v>73.988908791270191</v>
      </c>
      <c r="R299">
        <f t="shared" si="223"/>
        <v>1.5572803760421845</v>
      </c>
      <c r="S299">
        <f t="shared" si="224"/>
        <v>0.46910732446232384</v>
      </c>
      <c r="T299">
        <f t="shared" si="225"/>
        <v>-1.0825166164322686</v>
      </c>
      <c r="U299">
        <f t="shared" si="226"/>
        <v>0.55857915193146301</v>
      </c>
      <c r="V299">
        <f t="shared" si="227"/>
        <v>-0.97812451455996874</v>
      </c>
      <c r="X299">
        <f t="shared" si="244"/>
        <v>-33.074564503768109</v>
      </c>
      <c r="Y299">
        <f t="shared" si="228"/>
        <v>-189.32391333646484</v>
      </c>
      <c r="Z299">
        <f t="shared" si="245"/>
        <v>-9.323913336464841</v>
      </c>
      <c r="AC299">
        <v>1</v>
      </c>
      <c r="AD299">
        <f t="shared" si="229"/>
        <v>105.74600859900002</v>
      </c>
      <c r="AE299">
        <f t="shared" si="230"/>
        <v>-1.3271824791089138E-2</v>
      </c>
      <c r="AF299">
        <f t="shared" si="231"/>
        <v>8.9376740096174991E-3</v>
      </c>
      <c r="AG299">
        <f t="shared" si="246"/>
        <v>3639.7130493381114</v>
      </c>
      <c r="AH299">
        <f t="shared" si="247"/>
        <v>-5516.6068741822792</v>
      </c>
      <c r="AJ299">
        <f t="shared" si="232"/>
        <v>18000</v>
      </c>
      <c r="AK299">
        <f t="shared" si="233"/>
        <v>33886.789119225003</v>
      </c>
      <c r="AL299">
        <v>1</v>
      </c>
      <c r="AM299">
        <f t="shared" si="234"/>
        <v>73.982150713012501</v>
      </c>
      <c r="AN299">
        <f t="shared" si="248"/>
        <v>461.24445129919411</v>
      </c>
      <c r="AO299">
        <f t="shared" si="249"/>
        <v>-237.06739233272882</v>
      </c>
      <c r="AQ299">
        <f t="shared" si="235"/>
        <v>1.384081129299475E-2</v>
      </c>
      <c r="AR299">
        <f t="shared" si="236"/>
        <v>-11.764689599045537</v>
      </c>
      <c r="AT299">
        <f t="shared" si="261"/>
        <v>-64850.790933238837</v>
      </c>
      <c r="AU299">
        <f t="shared" si="262"/>
        <v>-42896.448569781591</v>
      </c>
      <c r="AV299">
        <f t="shared" si="250"/>
        <v>-2.5572007111336363</v>
      </c>
      <c r="AW299">
        <f t="shared" si="251"/>
        <v>1429.0989021707178</v>
      </c>
      <c r="AX299">
        <f t="shared" si="252"/>
        <v>-12200.829301365789</v>
      </c>
      <c r="AY299">
        <f t="shared" si="260"/>
        <v>-1.4541963380587886</v>
      </c>
      <c r="BA299">
        <f t="shared" si="237"/>
        <v>6.3295973680205622</v>
      </c>
      <c r="BB299">
        <f t="shared" si="253"/>
        <v>16.027521699846861</v>
      </c>
      <c r="BC299">
        <f t="shared" si="254"/>
        <v>-1.1030043730748478</v>
      </c>
      <c r="BD299">
        <f t="shared" si="238"/>
        <v>-243.19749543387573</v>
      </c>
      <c r="BF299">
        <f t="shared" si="239"/>
        <v>-39.153241705527563</v>
      </c>
      <c r="BG299">
        <f t="shared" si="240"/>
        <v>-223.13915364687975</v>
      </c>
      <c r="BH299">
        <f t="shared" si="255"/>
        <v>-43.139153646879748</v>
      </c>
      <c r="BI299">
        <f t="shared" si="256"/>
        <v>-43.139153646879748</v>
      </c>
      <c r="BJ299">
        <f t="shared" si="241"/>
        <v>0</v>
      </c>
      <c r="BK299">
        <f t="shared" si="257"/>
        <v>0</v>
      </c>
      <c r="BM299">
        <f t="shared" si="258"/>
        <v>-55.180763405374421</v>
      </c>
      <c r="BN299">
        <f t="shared" si="242"/>
        <v>-159.94165821300402</v>
      </c>
      <c r="BQ299" s="56">
        <f t="shared" si="259"/>
        <v>32.929482500131996</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1.0644409189970008</v>
      </c>
      <c r="D300">
        <f t="shared" si="213"/>
        <v>0.34974443746132872</v>
      </c>
      <c r="F300">
        <f t="shared" si="214"/>
        <v>1.0670363358927555E-4</v>
      </c>
      <c r="G300">
        <f t="shared" si="215"/>
        <v>4.0404028818062567E-3</v>
      </c>
      <c r="H300">
        <f t="shared" si="216"/>
        <v>-3.1375522471181938</v>
      </c>
      <c r="J300">
        <f t="shared" si="217"/>
        <v>15</v>
      </c>
      <c r="M300">
        <f t="shared" si="218"/>
        <v>6.143607460333423E-3</v>
      </c>
      <c r="N300">
        <f t="shared" si="219"/>
        <v>-1.5707963250000001</v>
      </c>
      <c r="O300">
        <f t="shared" si="220"/>
        <v>106.99475251683198</v>
      </c>
      <c r="P300">
        <f t="shared" si="221"/>
        <v>1.5614499379693785</v>
      </c>
      <c r="Q300">
        <f t="shared" si="222"/>
        <v>74.859208459700298</v>
      </c>
      <c r="R300">
        <f t="shared" si="223"/>
        <v>1.5574375194530687</v>
      </c>
      <c r="S300">
        <f t="shared" si="224"/>
        <v>0.46483663109204038</v>
      </c>
      <c r="T300">
        <f t="shared" si="225"/>
        <v>-1.0873462394915281</v>
      </c>
      <c r="U300">
        <f t="shared" si="226"/>
        <v>0.55408621744341613</v>
      </c>
      <c r="V300">
        <f t="shared" si="227"/>
        <v>-0.98353145255936669</v>
      </c>
      <c r="X300">
        <f t="shared" si="244"/>
        <v>-33.313982203196034</v>
      </c>
      <c r="Y300">
        <f t="shared" si="228"/>
        <v>-189.68308525656761</v>
      </c>
      <c r="Z300">
        <f t="shared" si="245"/>
        <v>-9.6830852565676082</v>
      </c>
      <c r="AC300">
        <v>1</v>
      </c>
      <c r="AD300">
        <f t="shared" si="229"/>
        <v>106.9900792884</v>
      </c>
      <c r="AE300">
        <f t="shared" si="230"/>
        <v>-1.3585939952234635E-2</v>
      </c>
      <c r="AF300">
        <f t="shared" si="231"/>
        <v>9.0428231156129985E-3</v>
      </c>
      <c r="AG300">
        <f t="shared" si="246"/>
        <v>3581.3964274669115</v>
      </c>
      <c r="AH300">
        <f t="shared" si="247"/>
        <v>-5491.2759183553881</v>
      </c>
      <c r="AJ300">
        <f t="shared" si="232"/>
        <v>18000</v>
      </c>
      <c r="AK300">
        <f t="shared" si="233"/>
        <v>34285.45722651</v>
      </c>
      <c r="AL300">
        <v>1</v>
      </c>
      <c r="AM300">
        <f t="shared" si="234"/>
        <v>74.852528956695011</v>
      </c>
      <c r="AN300">
        <f t="shared" si="248"/>
        <v>461.17037716694074</v>
      </c>
      <c r="AO300">
        <f t="shared" si="249"/>
        <v>-234.31178434839427</v>
      </c>
      <c r="AQ300">
        <f t="shared" si="235"/>
        <v>1.3520803784743395E-2</v>
      </c>
      <c r="AR300">
        <f t="shared" si="236"/>
        <v>-11.627891254879319</v>
      </c>
      <c r="AT300">
        <f t="shared" si="261"/>
        <v>-63803.535870802858</v>
      </c>
      <c r="AU300">
        <f t="shared" si="262"/>
        <v>-41718.334663418507</v>
      </c>
      <c r="AV300">
        <f t="shared" si="250"/>
        <v>-2.5625113780061692</v>
      </c>
      <c r="AW300">
        <f t="shared" si="251"/>
        <v>1433.2323419651477</v>
      </c>
      <c r="AX300">
        <f t="shared" si="252"/>
        <v>-12097.985188090919</v>
      </c>
      <c r="AY300">
        <f t="shared" si="260"/>
        <v>-1.4528772546632642</v>
      </c>
      <c r="BA300">
        <f t="shared" si="237"/>
        <v>6.2574524931743891</v>
      </c>
      <c r="BB300">
        <f t="shared" si="253"/>
        <v>15.927951222239544</v>
      </c>
      <c r="BC300">
        <f t="shared" si="254"/>
        <v>-1.109634123342905</v>
      </c>
      <c r="BD300">
        <f t="shared" si="238"/>
        <v>-243.57735214389521</v>
      </c>
      <c r="BF300">
        <f t="shared" si="239"/>
        <v>-39.44420819666189</v>
      </c>
      <c r="BG300">
        <f t="shared" si="240"/>
        <v>-223.30697391336159</v>
      </c>
      <c r="BH300">
        <f t="shared" si="255"/>
        <v>-43.306973913361588</v>
      </c>
      <c r="BI300">
        <f t="shared" si="256"/>
        <v>-43.306973913361588</v>
      </c>
      <c r="BJ300">
        <f t="shared" si="241"/>
        <v>0</v>
      </c>
      <c r="BK300">
        <f t="shared" si="257"/>
        <v>0</v>
      </c>
      <c r="BM300">
        <f t="shared" si="258"/>
        <v>-55.372159418901433</v>
      </c>
      <c r="BN300">
        <f t="shared" si="242"/>
        <v>-159.72962176946641</v>
      </c>
      <c r="BQ300" s="56">
        <f t="shared" si="259"/>
        <v>32.829912022524681</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1.065901628797751</v>
      </c>
      <c r="D301">
        <f t="shared" si="213"/>
        <v>0.35348249485325783</v>
      </c>
      <c r="F301">
        <f t="shared" si="214"/>
        <v>1.0426453313375931E-4</v>
      </c>
      <c r="G301">
        <f t="shared" si="215"/>
        <v>3.9939519962566448E-3</v>
      </c>
      <c r="H301">
        <f t="shared" si="216"/>
        <v>-3.1375986980037434</v>
      </c>
      <c r="J301">
        <f t="shared" si="217"/>
        <v>15</v>
      </c>
      <c r="M301">
        <f t="shared" si="218"/>
        <v>6.0729912826284404E-3</v>
      </c>
      <c r="N301">
        <f t="shared" si="219"/>
        <v>-1.5707963250000001</v>
      </c>
      <c r="O301">
        <f t="shared" si="220"/>
        <v>108.23876949326848</v>
      </c>
      <c r="P301">
        <f t="shared" si="221"/>
        <v>1.5615573615771987</v>
      </c>
      <c r="Q301">
        <f t="shared" si="222"/>
        <v>75.729509934219067</v>
      </c>
      <c r="R301">
        <f t="shared" si="223"/>
        <v>1.5575910510090367</v>
      </c>
      <c r="S301">
        <f t="shared" si="224"/>
        <v>0.46063254070718418</v>
      </c>
      <c r="T301">
        <f t="shared" si="225"/>
        <v>-1.0920886110444117</v>
      </c>
      <c r="U301">
        <f t="shared" si="226"/>
        <v>0.54964929800267759</v>
      </c>
      <c r="V301">
        <f t="shared" si="227"/>
        <v>-0.98885195048009189</v>
      </c>
      <c r="X301">
        <f t="shared" si="244"/>
        <v>-33.551281384789235</v>
      </c>
      <c r="Y301">
        <f t="shared" si="228"/>
        <v>-190.03318010563069</v>
      </c>
      <c r="Z301">
        <f t="shared" si="245"/>
        <v>-10.033180105630692</v>
      </c>
      <c r="AC301">
        <v>1</v>
      </c>
      <c r="AD301">
        <f t="shared" si="229"/>
        <v>108.2341499778</v>
      </c>
      <c r="AE301">
        <f t="shared" si="230"/>
        <v>-1.3903728974914003E-2</v>
      </c>
      <c r="AF301">
        <f t="shared" si="231"/>
        <v>9.1479722216084997E-3</v>
      </c>
      <c r="AG301">
        <f t="shared" si="246"/>
        <v>3524.2690533678256</v>
      </c>
      <c r="AH301">
        <f t="shared" si="247"/>
        <v>-5465.7448166049771</v>
      </c>
      <c r="AJ301">
        <f t="shared" si="232"/>
        <v>18000</v>
      </c>
      <c r="AK301">
        <f t="shared" si="233"/>
        <v>34684.125333794997</v>
      </c>
      <c r="AL301">
        <v>1</v>
      </c>
      <c r="AM301">
        <f t="shared" si="234"/>
        <v>75.722907200377506</v>
      </c>
      <c r="AN301">
        <f t="shared" si="248"/>
        <v>461.09884201283171</v>
      </c>
      <c r="AO301">
        <f t="shared" si="249"/>
        <v>-231.61949014418892</v>
      </c>
      <c r="AQ301">
        <f t="shared" si="235"/>
        <v>1.3211767457038635E-2</v>
      </c>
      <c r="AR301">
        <f t="shared" si="236"/>
        <v>-11.494237687623613</v>
      </c>
      <c r="AT301">
        <f t="shared" si="261"/>
        <v>-62778.008238765207</v>
      </c>
      <c r="AU301">
        <f t="shared" si="262"/>
        <v>-40580.99832404255</v>
      </c>
      <c r="AV301">
        <f t="shared" si="250"/>
        <v>-2.567737817711528</v>
      </c>
      <c r="AW301">
        <f t="shared" si="251"/>
        <v>1436.3906596836412</v>
      </c>
      <c r="AX301">
        <f t="shared" si="252"/>
        <v>-11996.73141869362</v>
      </c>
      <c r="AY301">
        <f t="shared" si="260"/>
        <v>-1.4516317679799369</v>
      </c>
      <c r="BA301">
        <f t="shared" si="237"/>
        <v>6.186860919625861</v>
      </c>
      <c r="BB301">
        <f t="shared" si="253"/>
        <v>15.829407064159707</v>
      </c>
      <c r="BC301">
        <f t="shared" si="254"/>
        <v>-1.1161060497315911</v>
      </c>
      <c r="BD301">
        <f t="shared" si="238"/>
        <v>-243.94816621170997</v>
      </c>
      <c r="BF301">
        <f t="shared" si="239"/>
        <v>-39.731693179174897</v>
      </c>
      <c r="BG301">
        <f t="shared" si="240"/>
        <v>-223.4662745084961</v>
      </c>
      <c r="BH301">
        <f t="shared" si="255"/>
        <v>-43.466274508496099</v>
      </c>
      <c r="BI301">
        <f t="shared" si="256"/>
        <v>-43.466274508496099</v>
      </c>
      <c r="BJ301">
        <f t="shared" si="241"/>
        <v>0</v>
      </c>
      <c r="BK301">
        <f t="shared" si="257"/>
        <v>0</v>
      </c>
      <c r="BM301">
        <f t="shared" si="258"/>
        <v>-55.5611002433346</v>
      </c>
      <c r="BN301">
        <f t="shared" si="242"/>
        <v>-159.51810829678612</v>
      </c>
      <c r="BQ301" s="56">
        <f t="shared" si="259"/>
        <v>32.731367864444842</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1.0673771916338559</v>
      </c>
      <c r="D302">
        <f t="shared" si="213"/>
        <v>0.35721026908883591</v>
      </c>
      <c r="F302">
        <f t="shared" si="214"/>
        <v>1.0190812117057157E-4</v>
      </c>
      <c r="G302">
        <f t="shared" si="215"/>
        <v>3.9485571301509804E-3</v>
      </c>
      <c r="H302">
        <f t="shared" si="216"/>
        <v>-3.137644092869849</v>
      </c>
      <c r="J302">
        <f t="shared" si="217"/>
        <v>15</v>
      </c>
      <c r="M302">
        <f t="shared" si="218"/>
        <v>6.0039800180531179E-3</v>
      </c>
      <c r="N302">
        <f t="shared" si="219"/>
        <v>-1.5707963250000001</v>
      </c>
      <c r="O302">
        <f t="shared" si="220"/>
        <v>109.4827876903769</v>
      </c>
      <c r="P302">
        <f t="shared" si="221"/>
        <v>1.5616623439454291</v>
      </c>
      <c r="Q302">
        <f t="shared" si="222"/>
        <v>76.599813153265956</v>
      </c>
      <c r="R302">
        <f t="shared" si="223"/>
        <v>1.5577410938130358</v>
      </c>
      <c r="S302">
        <f t="shared" si="224"/>
        <v>0.45649382220761869</v>
      </c>
      <c r="T302">
        <f t="shared" si="225"/>
        <v>-1.0967458666973253</v>
      </c>
      <c r="U302">
        <f t="shared" si="226"/>
        <v>0.54526780339668013</v>
      </c>
      <c r="V302">
        <f t="shared" si="227"/>
        <v>-0.99408777062986475</v>
      </c>
      <c r="X302">
        <f t="shared" si="244"/>
        <v>-33.786489465640869</v>
      </c>
      <c r="Y302">
        <f t="shared" si="228"/>
        <v>-190.37441493344241</v>
      </c>
      <c r="Z302">
        <f t="shared" si="245"/>
        <v>-10.374414933442409</v>
      </c>
      <c r="AC302">
        <v>1</v>
      </c>
      <c r="AD302">
        <f t="shared" si="229"/>
        <v>109.47822066720001</v>
      </c>
      <c r="AE302">
        <f t="shared" si="230"/>
        <v>-1.4225191859127235E-2</v>
      </c>
      <c r="AF302">
        <f t="shared" si="231"/>
        <v>9.2531213276039991E-3</v>
      </c>
      <c r="AG302">
        <f t="shared" si="246"/>
        <v>3468.3060232296093</v>
      </c>
      <c r="AH302">
        <f t="shared" si="247"/>
        <v>-5440.0365913760388</v>
      </c>
      <c r="AJ302">
        <f t="shared" si="232"/>
        <v>18000</v>
      </c>
      <c r="AK302">
        <f t="shared" si="233"/>
        <v>35082.793441080008</v>
      </c>
      <c r="AL302">
        <v>1</v>
      </c>
      <c r="AM302">
        <f t="shared" si="234"/>
        <v>76.593285444060015</v>
      </c>
      <c r="AN302">
        <f t="shared" si="248"/>
        <v>461.02973112001484</v>
      </c>
      <c r="AO302">
        <f t="shared" si="249"/>
        <v>-228.98835279353031</v>
      </c>
      <c r="AQ302">
        <f t="shared" si="235"/>
        <v>1.2913206465384214E-2</v>
      </c>
      <c r="AR302">
        <f t="shared" si="236"/>
        <v>-11.363621689538107</v>
      </c>
      <c r="AT302">
        <f t="shared" si="261"/>
        <v>-61773.730849878608</v>
      </c>
      <c r="AU302">
        <f t="shared" si="262"/>
        <v>-39482.765867211325</v>
      </c>
      <c r="AV302">
        <f t="shared" si="250"/>
        <v>-2.572881717127002</v>
      </c>
      <c r="AW302">
        <f t="shared" si="251"/>
        <v>1438.6475899066827</v>
      </c>
      <c r="AX302">
        <f t="shared" si="252"/>
        <v>-11897.029040129402</v>
      </c>
      <c r="AY302">
        <f t="shared" si="260"/>
        <v>-1.4504556852943262</v>
      </c>
      <c r="BA302">
        <f t="shared" si="237"/>
        <v>6.1177771475175318</v>
      </c>
      <c r="BB302">
        <f t="shared" si="253"/>
        <v>15.731873057529711</v>
      </c>
      <c r="BC302">
        <f t="shared" si="254"/>
        <v>-1.1224260318326758</v>
      </c>
      <c r="BD302">
        <f t="shared" si="238"/>
        <v>-244.31027451311411</v>
      </c>
      <c r="BF302">
        <f t="shared" si="239"/>
        <v>-40.015767499568405</v>
      </c>
      <c r="BG302">
        <f t="shared" si="240"/>
        <v>-223.61739801322233</v>
      </c>
      <c r="BH302">
        <f t="shared" si="255"/>
        <v>-43.617398013222328</v>
      </c>
      <c r="BI302">
        <f t="shared" si="256"/>
        <v>-43.617398013222328</v>
      </c>
      <c r="BJ302">
        <f t="shared" si="241"/>
        <v>0</v>
      </c>
      <c r="BK302">
        <f t="shared" si="257"/>
        <v>0</v>
      </c>
      <c r="BM302">
        <f t="shared" si="258"/>
        <v>-55.747640557098123</v>
      </c>
      <c r="BN302">
        <f t="shared" si="242"/>
        <v>-159.30712350010825</v>
      </c>
      <c r="BQ302" s="56">
        <f t="shared" si="259"/>
        <v>32.633833857814849</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1.0688675459918389</v>
      </c>
      <c r="D303">
        <f t="shared" si="213"/>
        <v>0.36092769936669589</v>
      </c>
      <c r="F303">
        <f t="shared" si="214"/>
        <v>9.9630701733468432E-5</v>
      </c>
      <c r="G303">
        <f t="shared" si="215"/>
        <v>3.9041826732963167E-3</v>
      </c>
      <c r="H303">
        <f t="shared" si="216"/>
        <v>-3.1376884673267038</v>
      </c>
      <c r="J303">
        <f t="shared" si="217"/>
        <v>15</v>
      </c>
      <c r="M303">
        <f t="shared" si="218"/>
        <v>5.9365195684120712E-3</v>
      </c>
      <c r="N303">
        <f t="shared" si="219"/>
        <v>-1.5707963250000001</v>
      </c>
      <c r="O303">
        <f t="shared" si="220"/>
        <v>110.72680706701438</v>
      </c>
      <c r="P303">
        <f t="shared" si="221"/>
        <v>1.5617649673539407</v>
      </c>
      <c r="Q303">
        <f t="shared" si="222"/>
        <v>77.470118058046594</v>
      </c>
      <c r="R303">
        <f t="shared" si="223"/>
        <v>1.5578877654368688</v>
      </c>
      <c r="S303">
        <f t="shared" si="224"/>
        <v>0.45241926076957867</v>
      </c>
      <c r="T303">
        <f t="shared" si="225"/>
        <v>-1.1013200808578452</v>
      </c>
      <c r="U303">
        <f t="shared" si="226"/>
        <v>0.54094113091484541</v>
      </c>
      <c r="V303">
        <f t="shared" si="227"/>
        <v>-0.9992406382430552</v>
      </c>
      <c r="X303">
        <f t="shared" si="244"/>
        <v>-34.019633445650143</v>
      </c>
      <c r="Y303">
        <f t="shared" si="228"/>
        <v>-190.70700151676814</v>
      </c>
      <c r="Z303">
        <f t="shared" si="245"/>
        <v>-10.707001516768145</v>
      </c>
      <c r="AC303">
        <v>1</v>
      </c>
      <c r="AD303">
        <f t="shared" si="229"/>
        <v>110.72229135660001</v>
      </c>
      <c r="AE303">
        <f t="shared" si="230"/>
        <v>-1.4550328604874331E-2</v>
      </c>
      <c r="AF303">
        <f t="shared" si="231"/>
        <v>9.3582704335995002E-3</v>
      </c>
      <c r="AG303">
        <f t="shared" si="246"/>
        <v>3413.4827333874932</v>
      </c>
      <c r="AH303">
        <f t="shared" si="247"/>
        <v>-5414.1730373530499</v>
      </c>
      <c r="AJ303">
        <f t="shared" si="232"/>
        <v>18000</v>
      </c>
      <c r="AK303">
        <f t="shared" si="233"/>
        <v>35481.461548365005</v>
      </c>
      <c r="AL303">
        <v>1</v>
      </c>
      <c r="AM303">
        <f t="shared" si="234"/>
        <v>77.46366368774251</v>
      </c>
      <c r="AN303">
        <f t="shared" si="248"/>
        <v>460.96293617781612</v>
      </c>
      <c r="AO303">
        <f t="shared" si="249"/>
        <v>-226.41631222765773</v>
      </c>
      <c r="AQ303">
        <f t="shared" si="235"/>
        <v>1.2624652664243575E-2</v>
      </c>
      <c r="AR303">
        <f t="shared" si="236"/>
        <v>-11.235940871176782</v>
      </c>
      <c r="AT303">
        <f t="shared" si="261"/>
        <v>-60790.234080134062</v>
      </c>
      <c r="AU303">
        <f t="shared" si="262"/>
        <v>-38422.042211185464</v>
      </c>
      <c r="AV303">
        <f t="shared" si="250"/>
        <v>-2.5779447294461231</v>
      </c>
      <c r="AW303">
        <f t="shared" si="251"/>
        <v>1440.0716270884984</v>
      </c>
      <c r="AX303">
        <f t="shared" si="252"/>
        <v>-11798.840729374151</v>
      </c>
      <c r="AY303">
        <f t="shared" si="260"/>
        <v>-1.4493450640123391</v>
      </c>
      <c r="BA303">
        <f t="shared" si="237"/>
        <v>6.0501571391409756</v>
      </c>
      <c r="BB303">
        <f t="shared" si="253"/>
        <v>15.635333092307423</v>
      </c>
      <c r="BC303">
        <f t="shared" si="254"/>
        <v>-1.128599665433784</v>
      </c>
      <c r="BD303">
        <f t="shared" si="238"/>
        <v>-244.66399766312196</v>
      </c>
      <c r="BF303">
        <f t="shared" si="239"/>
        <v>-40.296500126390185</v>
      </c>
      <c r="BG303">
        <f t="shared" si="240"/>
        <v>-223.76067056653014</v>
      </c>
      <c r="BH303">
        <f t="shared" si="255"/>
        <v>-43.760670566530138</v>
      </c>
      <c r="BI303">
        <f t="shared" si="256"/>
        <v>-43.760670566530138</v>
      </c>
      <c r="BJ303">
        <f t="shared" si="241"/>
        <v>0</v>
      </c>
      <c r="BK303">
        <f t="shared" si="257"/>
        <v>0</v>
      </c>
      <c r="BM303">
        <f t="shared" si="258"/>
        <v>-55.931833218697605</v>
      </c>
      <c r="BN303">
        <f t="shared" si="242"/>
        <v>-159.09667290340821</v>
      </c>
      <c r="BQ303" s="56">
        <f t="shared" si="259"/>
        <v>32.537293892592558</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1.0703726300859033</v>
      </c>
      <c r="D304">
        <f t="shared" si="213"/>
        <v>0.36463472636595601</v>
      </c>
      <c r="F304">
        <f t="shared" si="214"/>
        <v>9.7428783078740865E-5</v>
      </c>
      <c r="G304">
        <f t="shared" si="215"/>
        <v>3.8607945989416709E-3</v>
      </c>
      <c r="H304">
        <f t="shared" si="216"/>
        <v>-3.1377318554010585</v>
      </c>
      <c r="J304">
        <f t="shared" si="217"/>
        <v>15</v>
      </c>
      <c r="M304">
        <f t="shared" si="218"/>
        <v>5.8705582398741593E-3</v>
      </c>
      <c r="N304">
        <f t="shared" si="219"/>
        <v>-1.5707963250000001</v>
      </c>
      <c r="O304">
        <f t="shared" si="220"/>
        <v>111.97082758386647</v>
      </c>
      <c r="P304">
        <f t="shared" si="221"/>
        <v>1.5618653104262186</v>
      </c>
      <c r="Q304">
        <f t="shared" si="222"/>
        <v>78.340424592379208</v>
      </c>
      <c r="R304">
        <f t="shared" si="223"/>
        <v>1.5580311782283769</v>
      </c>
      <c r="S304">
        <f t="shared" si="224"/>
        <v>0.44840765850153397</v>
      </c>
      <c r="T304">
        <f t="shared" si="225"/>
        <v>-1.10581326852055</v>
      </c>
      <c r="U304">
        <f t="shared" si="226"/>
        <v>0.53666866706816252</v>
      </c>
      <c r="V304">
        <f t="shared" si="227"/>
        <v>-1.0043122419456247</v>
      </c>
      <c r="X304">
        <f t="shared" si="244"/>
        <v>-34.250739915738492</v>
      </c>
      <c r="Y304">
        <f t="shared" si="228"/>
        <v>-191.03114646400851</v>
      </c>
      <c r="Z304">
        <f t="shared" si="245"/>
        <v>-11.031146464008515</v>
      </c>
      <c r="AC304">
        <v>1</v>
      </c>
      <c r="AD304">
        <f t="shared" si="229"/>
        <v>111.96636204600001</v>
      </c>
      <c r="AE304">
        <f t="shared" si="230"/>
        <v>-1.4879139212155295E-2</v>
      </c>
      <c r="AF304">
        <f t="shared" si="231"/>
        <v>9.4634195395949996E-3</v>
      </c>
      <c r="AG304">
        <f t="shared" si="246"/>
        <v>3359.7749004913176</v>
      </c>
      <c r="AH304">
        <f t="shared" si="247"/>
        <v>-5388.174776841578</v>
      </c>
      <c r="AJ304">
        <f t="shared" si="232"/>
        <v>18000</v>
      </c>
      <c r="AK304">
        <f t="shared" si="233"/>
        <v>35880.129655650002</v>
      </c>
      <c r="AL304">
        <v>1</v>
      </c>
      <c r="AM304">
        <f t="shared" si="234"/>
        <v>78.334041931425006</v>
      </c>
      <c r="AN304">
        <f t="shared" si="248"/>
        <v>460.89835485721733</v>
      </c>
      <c r="AO304">
        <f t="shared" si="249"/>
        <v>-223.90139986006108</v>
      </c>
      <c r="AQ304">
        <f t="shared" si="235"/>
        <v>1.2345663770785468E-2</v>
      </c>
      <c r="AR304">
        <f t="shared" si="236"/>
        <v>-11.111097393706922</v>
      </c>
      <c r="AT304">
        <f t="shared" si="261"/>
        <v>-59827.056068534846</v>
      </c>
      <c r="AU304">
        <f t="shared" si="262"/>
        <v>-37397.306734424128</v>
      </c>
      <c r="AV304">
        <f t="shared" si="250"/>
        <v>-2.5829284744553349</v>
      </c>
      <c r="AW304">
        <f t="shared" si="251"/>
        <v>1440.7264140332466</v>
      </c>
      <c r="AX304">
        <f t="shared" si="252"/>
        <v>-11702.130684546748</v>
      </c>
      <c r="AY304">
        <f t="shared" si="260"/>
        <v>-1.448296195523008</v>
      </c>
      <c r="BA304">
        <f t="shared" si="237"/>
        <v>5.9839582875972832</v>
      </c>
      <c r="BB304">
        <f t="shared" si="253"/>
        <v>15.539771150572399</v>
      </c>
      <c r="BC304">
        <f t="shared" si="254"/>
        <v>-1.1346322789323269</v>
      </c>
      <c r="BD304">
        <f t="shared" si="238"/>
        <v>-245.00964095641706</v>
      </c>
      <c r="BF304">
        <f t="shared" si="239"/>
        <v>-40.573958197416466</v>
      </c>
      <c r="BG304">
        <f t="shared" si="240"/>
        <v>-223.89640281152847</v>
      </c>
      <c r="BH304">
        <f t="shared" si="255"/>
        <v>-43.896402811528475</v>
      </c>
      <c r="BI304">
        <f t="shared" si="256"/>
        <v>-43.896402811528475</v>
      </c>
      <c r="BJ304">
        <f t="shared" si="241"/>
        <v>0</v>
      </c>
      <c r="BK304">
        <f t="shared" si="257"/>
        <v>0</v>
      </c>
      <c r="BM304">
        <f t="shared" si="258"/>
        <v>-56.113729347988865</v>
      </c>
      <c r="BN304">
        <f t="shared" si="242"/>
        <v>-158.88676185511142</v>
      </c>
      <c r="BQ304" s="56">
        <f t="shared" si="259"/>
        <v>32.441731950857537</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1.0718923818683348</v>
      </c>
      <c r="D305">
        <f t="shared" si="213"/>
        <v>0.36833129224094741</v>
      </c>
      <c r="F305">
        <f t="shared" si="214"/>
        <v>9.529906429165373E-5</v>
      </c>
      <c r="G305">
        <f t="shared" si="215"/>
        <v>3.8183603767259888E-3</v>
      </c>
      <c r="H305">
        <f t="shared" si="216"/>
        <v>-3.1377742896232741</v>
      </c>
      <c r="J305">
        <f t="shared" si="217"/>
        <v>15</v>
      </c>
      <c r="M305">
        <f t="shared" si="218"/>
        <v>5.806046610864553E-3</v>
      </c>
      <c r="N305">
        <f t="shared" si="219"/>
        <v>-1.5707963250000001</v>
      </c>
      <c r="O305">
        <f t="shared" si="220"/>
        <v>113.2148492033467</v>
      </c>
      <c r="P305">
        <f t="shared" si="221"/>
        <v>1.5619634483302303</v>
      </c>
      <c r="Q305">
        <f t="shared" si="222"/>
        <v>79.21073270255097</v>
      </c>
      <c r="R305">
        <f t="shared" si="223"/>
        <v>1.5581714395983761</v>
      </c>
      <c r="S305">
        <f t="shared" si="224"/>
        <v>0.44445783499705677</v>
      </c>
      <c r="T305">
        <f t="shared" si="225"/>
        <v>-1.1102273870153903</v>
      </c>
      <c r="U305">
        <f t="shared" si="226"/>
        <v>0.53244978918758346</v>
      </c>
      <c r="V305">
        <f t="shared" si="227"/>
        <v>-1.0093042342482417</v>
      </c>
      <c r="X305">
        <f t="shared" si="244"/>
        <v>-34.479835065604647</v>
      </c>
      <c r="Y305">
        <f t="shared" si="228"/>
        <v>-191.34705132096718</v>
      </c>
      <c r="Z305">
        <f t="shared" si="245"/>
        <v>-11.347051320967182</v>
      </c>
      <c r="AC305">
        <v>1</v>
      </c>
      <c r="AD305">
        <f t="shared" si="229"/>
        <v>113.2104327354</v>
      </c>
      <c r="AE305">
        <f t="shared" si="230"/>
        <v>-1.5211623680970123E-2</v>
      </c>
      <c r="AF305">
        <f t="shared" si="231"/>
        <v>9.568568645590499E-3</v>
      </c>
      <c r="AG305">
        <f t="shared" si="246"/>
        <v>3307.1585789995074</v>
      </c>
      <c r="AH305">
        <f t="shared" si="247"/>
        <v>-5362.061313180463</v>
      </c>
      <c r="AJ305">
        <f t="shared" si="232"/>
        <v>18000</v>
      </c>
      <c r="AK305">
        <f t="shared" si="233"/>
        <v>36278.797762934999</v>
      </c>
      <c r="AL305">
        <v>1</v>
      </c>
      <c r="AM305">
        <f t="shared" si="234"/>
        <v>79.204420175107501</v>
      </c>
      <c r="AN305">
        <f t="shared" si="248"/>
        <v>460.83589041879372</v>
      </c>
      <c r="AO305">
        <f t="shared" si="249"/>
        <v>-221.44173356493363</v>
      </c>
      <c r="AQ305">
        <f t="shared" si="235"/>
        <v>1.207582166909592E-2</v>
      </c>
      <c r="AR305">
        <f t="shared" si="236"/>
        <v>-10.988997718877286</v>
      </c>
      <c r="AT305">
        <f t="shared" si="261"/>
        <v>-58883.742881788836</v>
      </c>
      <c r="AU305">
        <f t="shared" si="262"/>
        <v>-36407.109376787754</v>
      </c>
      <c r="AV305">
        <f t="shared" si="250"/>
        <v>-2.5878345388512414</v>
      </c>
      <c r="AW305">
        <f t="shared" si="251"/>
        <v>1440.6710995029407</v>
      </c>
      <c r="AX305">
        <f t="shared" si="252"/>
        <v>-11606.86452532894</v>
      </c>
      <c r="AY305">
        <f t="shared" si="260"/>
        <v>-1.4473055901773364</v>
      </c>
      <c r="BA305">
        <f t="shared" si="237"/>
        <v>5.9191393828935883</v>
      </c>
      <c r="BB305">
        <f t="shared" si="253"/>
        <v>15.445171335706167</v>
      </c>
      <c r="BC305">
        <f t="shared" si="254"/>
        <v>-1.140528948673905</v>
      </c>
      <c r="BD305">
        <f t="shared" si="238"/>
        <v>-245.34749524617803</v>
      </c>
      <c r="BF305">
        <f t="shared" si="239"/>
        <v>-40.848207067238675</v>
      </c>
      <c r="BG305">
        <f t="shared" si="240"/>
        <v>-224.02489077956099</v>
      </c>
      <c r="BH305">
        <f t="shared" si="255"/>
        <v>-44.024890779560991</v>
      </c>
      <c r="BI305">
        <f t="shared" si="256"/>
        <v>-44.024890779560991</v>
      </c>
      <c r="BJ305">
        <f t="shared" si="241"/>
        <v>0</v>
      </c>
      <c r="BK305">
        <f t="shared" si="257"/>
        <v>0</v>
      </c>
      <c r="BM305">
        <f t="shared" si="258"/>
        <v>-56.293378402944839</v>
      </c>
      <c r="BN305">
        <f t="shared" si="242"/>
        <v>-158.67739553338296</v>
      </c>
      <c r="BQ305" s="56">
        <f t="shared" si="259"/>
        <v>32.347132135991302</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1.0734267390398329</v>
      </c>
      <c r="D306">
        <f t="shared" si="213"/>
        <v>0.37201734061555319</v>
      </c>
      <c r="F306">
        <f t="shared" si="214"/>
        <v>9.3238422906615019E-5</v>
      </c>
      <c r="G306">
        <f t="shared" si="215"/>
        <v>3.7768488913071351E-3</v>
      </c>
      <c r="H306">
        <f t="shared" si="216"/>
        <v>-3.137815801108693</v>
      </c>
      <c r="J306">
        <f t="shared" si="217"/>
        <v>15</v>
      </c>
      <c r="M306">
        <f t="shared" si="218"/>
        <v>5.7429374085725474E-3</v>
      </c>
      <c r="N306">
        <f t="shared" si="219"/>
        <v>-1.5707963250000001</v>
      </c>
      <c r="O306">
        <f t="shared" si="220"/>
        <v>114.45887188950256</v>
      </c>
      <c r="P306">
        <f t="shared" si="221"/>
        <v>1.5620594529661957</v>
      </c>
      <c r="Q306">
        <f t="shared" si="222"/>
        <v>80.081042337183987</v>
      </c>
      <c r="R306">
        <f t="shared" si="223"/>
        <v>1.5583086522888885</v>
      </c>
      <c r="S306">
        <f t="shared" si="224"/>
        <v>0.44056862779412076</v>
      </c>
      <c r="T306">
        <f t="shared" si="225"/>
        <v>-1.1145643377173746</v>
      </c>
      <c r="U306">
        <f t="shared" si="226"/>
        <v>0.52828386690823603</v>
      </c>
      <c r="V306">
        <f t="shared" si="227"/>
        <v>-1.0142182320637312</v>
      </c>
      <c r="X306">
        <f t="shared" si="244"/>
        <v>-34.706944691075321</v>
      </c>
      <c r="Y306">
        <f t="shared" si="228"/>
        <v>-191.65491267731636</v>
      </c>
      <c r="Z306">
        <f t="shared" si="245"/>
        <v>-11.654912677316361</v>
      </c>
      <c r="AC306">
        <v>1</v>
      </c>
      <c r="AD306">
        <f t="shared" si="229"/>
        <v>114.45450342480001</v>
      </c>
      <c r="AE306">
        <f t="shared" si="230"/>
        <v>-1.5547782011318819E-2</v>
      </c>
      <c r="AF306">
        <f t="shared" si="231"/>
        <v>9.6737177515860001E-3</v>
      </c>
      <c r="AG306">
        <f t="shared" si="246"/>
        <v>3255.6101762184903</v>
      </c>
      <c r="AH306">
        <f t="shared" si="247"/>
        <v>-5335.8510821978107</v>
      </c>
      <c r="AJ306">
        <f t="shared" si="232"/>
        <v>18000</v>
      </c>
      <c r="AK306">
        <f t="shared" si="233"/>
        <v>36677.465870220003</v>
      </c>
      <c r="AL306">
        <v>1</v>
      </c>
      <c r="AM306">
        <f t="shared" si="234"/>
        <v>80.074798418789996</v>
      </c>
      <c r="AN306">
        <f t="shared" si="248"/>
        <v>460.77545135030624</v>
      </c>
      <c r="AO306">
        <f t="shared" si="249"/>
        <v>-219.03551298274661</v>
      </c>
      <c r="AQ306">
        <f t="shared" si="235"/>
        <v>1.1814730842709308E-2</v>
      </c>
      <c r="AR306">
        <f t="shared" si="236"/>
        <v>-10.869552375292562</v>
      </c>
      <c r="AT306">
        <f t="shared" si="261"/>
        <v>-57959.848646749793</v>
      </c>
      <c r="AU306">
        <f t="shared" si="262"/>
        <v>-35450.066968295272</v>
      </c>
      <c r="AV306">
        <f t="shared" si="250"/>
        <v>-2.5926644765936597</v>
      </c>
      <c r="AW306">
        <f t="shared" si="251"/>
        <v>1439.9606676132812</v>
      </c>
      <c r="AX306">
        <f t="shared" si="252"/>
        <v>-11513.009201801389</v>
      </c>
      <c r="AY306">
        <f t="shared" si="260"/>
        <v>-1.4463699633025389</v>
      </c>
      <c r="BA306">
        <f t="shared" si="237"/>
        <v>5.8556605761308234</v>
      </c>
      <c r="BB306">
        <f t="shared" si="253"/>
        <v>15.351517897257933</v>
      </c>
      <c r="BC306">
        <f t="shared" si="254"/>
        <v>-1.1462945132911209</v>
      </c>
      <c r="BD306">
        <f t="shared" si="238"/>
        <v>-245.67783776563195</v>
      </c>
      <c r="BF306">
        <f t="shared" si="239"/>
        <v>-41.119310354958493</v>
      </c>
      <c r="BG306">
        <f t="shared" si="240"/>
        <v>-224.14641671674616</v>
      </c>
      <c r="BH306">
        <f t="shared" si="255"/>
        <v>-44.14641671674616</v>
      </c>
      <c r="BI306">
        <f t="shared" si="256"/>
        <v>-44.14641671674616</v>
      </c>
      <c r="BJ306">
        <f t="shared" si="241"/>
        <v>0</v>
      </c>
      <c r="BK306">
        <f t="shared" si="257"/>
        <v>0</v>
      </c>
      <c r="BM306">
        <f t="shared" si="258"/>
        <v>-56.470828252216421</v>
      </c>
      <c r="BN306">
        <f t="shared" si="242"/>
        <v>-158.46857895111421</v>
      </c>
      <c r="BQ306" s="56">
        <f t="shared" si="259"/>
        <v>32.253478697543073</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1.0749756390597729</v>
      </c>
      <c r="D307">
        <f t="shared" si="213"/>
        <v>0.37569281657716924</v>
      </c>
      <c r="F307">
        <f t="shared" si="214"/>
        <v>9.1243903454323405E-5</v>
      </c>
      <c r="G307">
        <f t="shared" si="215"/>
        <v>3.7362303662439966E-3</v>
      </c>
      <c r="H307">
        <f t="shared" si="216"/>
        <v>-3.1378564196337564</v>
      </c>
      <c r="J307">
        <f t="shared" si="217"/>
        <v>15</v>
      </c>
      <c r="M307">
        <f t="shared" si="218"/>
        <v>5.6811853934266065E-3</v>
      </c>
      <c r="N307">
        <f t="shared" si="219"/>
        <v>-1.5707963250000001</v>
      </c>
      <c r="O307">
        <f t="shared" si="220"/>
        <v>115.70289560792779</v>
      </c>
      <c r="P307">
        <f t="shared" si="221"/>
        <v>1.5621533931422462</v>
      </c>
      <c r="Q307">
        <f t="shared" si="222"/>
        <v>80.951353447109739</v>
      </c>
      <c r="R307">
        <f t="shared" si="223"/>
        <v>1.5584429146240724</v>
      </c>
      <c r="S307">
        <f t="shared" si="224"/>
        <v>0.43673889274950961</v>
      </c>
      <c r="T307">
        <f t="shared" si="225"/>
        <v>-1.1188259677166565</v>
      </c>
      <c r="U307">
        <f t="shared" si="226"/>
        <v>0.52417026354614182</v>
      </c>
      <c r="V307">
        <f t="shared" si="227"/>
        <v>-1.019055817245337</v>
      </c>
      <c r="X307">
        <f t="shared" si="244"/>
        <v>-34.932094201101314</v>
      </c>
      <c r="Y307">
        <f t="shared" si="228"/>
        <v>-191.95492227339122</v>
      </c>
      <c r="Z307">
        <f t="shared" si="245"/>
        <v>-11.954922273391219</v>
      </c>
      <c r="AC307">
        <v>1</v>
      </c>
      <c r="AD307">
        <f t="shared" si="229"/>
        <v>115.69857411420001</v>
      </c>
      <c r="AE307">
        <f t="shared" si="230"/>
        <v>-1.5887614203201377E-2</v>
      </c>
      <c r="AF307">
        <f t="shared" si="231"/>
        <v>9.7788668575814995E-3</v>
      </c>
      <c r="AG307">
        <f t="shared" si="246"/>
        <v>3205.1064650925205</v>
      </c>
      <c r="AH307">
        <f t="shared" si="247"/>
        <v>-5309.5615017318751</v>
      </c>
      <c r="AJ307">
        <f t="shared" si="232"/>
        <v>18000</v>
      </c>
      <c r="AK307">
        <f t="shared" si="233"/>
        <v>37076.133977505007</v>
      </c>
      <c r="AL307">
        <v>1</v>
      </c>
      <c r="AM307">
        <f t="shared" si="234"/>
        <v>80.945176662472505</v>
      </c>
      <c r="AN307">
        <f t="shared" si="248"/>
        <v>460.71695103141229</v>
      </c>
      <c r="AO307">
        <f t="shared" si="249"/>
        <v>-216.68101512835517</v>
      </c>
      <c r="AQ307">
        <f t="shared" si="235"/>
        <v>1.1562016924480374E-2</v>
      </c>
      <c r="AR307">
        <f t="shared" si="236"/>
        <v>-10.752675739766747</v>
      </c>
      <c r="AT307">
        <f t="shared" si="261"/>
        <v>-57054.935653277673</v>
      </c>
      <c r="AU307">
        <f t="shared" si="262"/>
        <v>-34524.859770514493</v>
      </c>
      <c r="AV307">
        <f t="shared" si="250"/>
        <v>-2.5974198092900891</v>
      </c>
      <c r="AW307">
        <f t="shared" si="251"/>
        <v>1438.6462414247089</v>
      </c>
      <c r="AX307">
        <f t="shared" si="252"/>
        <v>-11420.532910902895</v>
      </c>
      <c r="AY307">
        <f t="shared" si="260"/>
        <v>-1.4454862221767768</v>
      </c>
      <c r="BA307">
        <f t="shared" si="237"/>
        <v>5.7934833423333023</v>
      </c>
      <c r="BB307">
        <f t="shared" si="253"/>
        <v>15.25879525201673</v>
      </c>
      <c r="BC307">
        <f t="shared" si="254"/>
        <v>-1.1519335871133123</v>
      </c>
      <c r="BD307">
        <f t="shared" si="238"/>
        <v>-246.00093289637539</v>
      </c>
      <c r="BF307">
        <f t="shared" si="239"/>
        <v>-41.387329991743584</v>
      </c>
      <c r="BG307">
        <f t="shared" si="240"/>
        <v>-224.26124985700542</v>
      </c>
      <c r="BH307">
        <f t="shared" si="255"/>
        <v>-44.261249857005424</v>
      </c>
      <c r="BI307">
        <f t="shared" si="256"/>
        <v>-44.261249857005424</v>
      </c>
      <c r="BJ307">
        <f t="shared" si="241"/>
        <v>0</v>
      </c>
      <c r="BK307">
        <f t="shared" si="257"/>
        <v>0</v>
      </c>
      <c r="BM307">
        <f t="shared" si="258"/>
        <v>-56.646125243760316</v>
      </c>
      <c r="BN307">
        <f t="shared" si="242"/>
        <v>-158.26031696063004</v>
      </c>
      <c r="BQ307" s="56">
        <f t="shared" si="259"/>
        <v>32.160756052301863</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1.0765390191563911</v>
      </c>
      <c r="D308">
        <f t="shared" si="213"/>
        <v>0.37935766667029508</v>
      </c>
      <c r="F308">
        <f t="shared" si="214"/>
        <v>8.9312706857406051E-5</v>
      </c>
      <c r="G308">
        <f t="shared" si="215"/>
        <v>3.6964762927402281E-3</v>
      </c>
      <c r="H308">
        <f t="shared" si="216"/>
        <v>-3.1378961737072602</v>
      </c>
      <c r="J308">
        <f t="shared" si="217"/>
        <v>15</v>
      </c>
      <c r="M308">
        <f t="shared" si="218"/>
        <v>5.620747250943344E-3</v>
      </c>
      <c r="N308">
        <f t="shared" si="219"/>
        <v>-1.5707963250000001</v>
      </c>
      <c r="O308">
        <f t="shared" si="220"/>
        <v>116.94692032568005</v>
      </c>
      <c r="P308">
        <f t="shared" si="221"/>
        <v>1.5622453347388716</v>
      </c>
      <c r="Q308">
        <f t="shared" si="222"/>
        <v>81.821665985251528</v>
      </c>
      <c r="R308">
        <f t="shared" si="223"/>
        <v>1.5585743207451446</v>
      </c>
      <c r="S308">
        <f t="shared" si="224"/>
        <v>0.43296750433631331</v>
      </c>
      <c r="T308">
        <f t="shared" si="225"/>
        <v>-1.123014071448359</v>
      </c>
      <c r="U308">
        <f t="shared" si="226"/>
        <v>0.52010833737381079</v>
      </c>
      <c r="V308">
        <f t="shared" si="227"/>
        <v>-1.0238185371425741</v>
      </c>
      <c r="X308">
        <f t="shared" si="244"/>
        <v>-35.155308624442149</v>
      </c>
      <c r="Y308">
        <f t="shared" si="228"/>
        <v>-192.24726710698747</v>
      </c>
      <c r="Z308">
        <f t="shared" si="245"/>
        <v>-12.247267106987465</v>
      </c>
      <c r="AC308">
        <v>1</v>
      </c>
      <c r="AD308">
        <f t="shared" si="229"/>
        <v>116.94264480360002</v>
      </c>
      <c r="AE308">
        <f t="shared" si="230"/>
        <v>-1.6231120256617798E-2</v>
      </c>
      <c r="AF308">
        <f t="shared" si="231"/>
        <v>9.8840159635770006E-3</v>
      </c>
      <c r="AG308">
        <f t="shared" si="246"/>
        <v>3155.6245949348399</v>
      </c>
      <c r="AH308">
        <f t="shared" si="247"/>
        <v>-5283.2090192446603</v>
      </c>
      <c r="AJ308">
        <f t="shared" si="232"/>
        <v>18000</v>
      </c>
      <c r="AK308">
        <f t="shared" si="233"/>
        <v>37474.802084790004</v>
      </c>
      <c r="AL308">
        <v>1</v>
      </c>
      <c r="AM308">
        <f t="shared" si="234"/>
        <v>81.815554906155</v>
      </c>
      <c r="AN308">
        <f t="shared" si="248"/>
        <v>460.66030742320095</v>
      </c>
      <c r="AO308">
        <f t="shared" si="249"/>
        <v>-214.37659027913421</v>
      </c>
      <c r="AQ308">
        <f t="shared" si="235"/>
        <v>1.131732535386447E-2</v>
      </c>
      <c r="AR308">
        <f t="shared" si="236"/>
        <v>-10.638285832632603</v>
      </c>
      <c r="AT308">
        <f t="shared" si="261"/>
        <v>-56168.574430031724</v>
      </c>
      <c r="AU308">
        <f t="shared" si="262"/>
        <v>-33630.228216785566</v>
      </c>
      <c r="AV308">
        <f t="shared" si="250"/>
        <v>-2.6021020266075849</v>
      </c>
      <c r="AW308">
        <f t="shared" si="251"/>
        <v>1436.7753629125384</v>
      </c>
      <c r="AX308">
        <f t="shared" si="252"/>
        <v>-11329.405019799009</v>
      </c>
      <c r="AY308">
        <f t="shared" si="260"/>
        <v>-1.4446514538949518</v>
      </c>
      <c r="BA308">
        <f t="shared" si="237"/>
        <v>5.732570442381296</v>
      </c>
      <c r="BB308">
        <f t="shared" si="253"/>
        <v>15.166988001749166</v>
      </c>
      <c r="BC308">
        <f t="shared" si="254"/>
        <v>-1.1574505727126332</v>
      </c>
      <c r="BD308">
        <f t="shared" si="238"/>
        <v>-246.31703288721215</v>
      </c>
      <c r="BF308">
        <f t="shared" si="239"/>
        <v>-41.652326268037491</v>
      </c>
      <c r="BG308">
        <f t="shared" si="240"/>
        <v>-224.3696471453508</v>
      </c>
      <c r="BH308">
        <f t="shared" si="255"/>
        <v>-44.369647145350797</v>
      </c>
      <c r="BI308">
        <f t="shared" si="256"/>
        <v>-44.369647145350797</v>
      </c>
      <c r="BJ308">
        <f t="shared" si="241"/>
        <v>0</v>
      </c>
      <c r="BK308">
        <f t="shared" si="257"/>
        <v>0</v>
      </c>
      <c r="BM308">
        <f t="shared" si="258"/>
        <v>-56.819314269786652</v>
      </c>
      <c r="BN308">
        <f t="shared" si="242"/>
        <v>-158.05261425813868</v>
      </c>
      <c r="BQ308" s="56">
        <f t="shared" si="259"/>
        <v>32.068948802034299</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1.0781168163368946</v>
      </c>
      <c r="D309">
        <f t="shared" si="213"/>
        <v>0.38301183888976481</v>
      </c>
      <c r="F309">
        <f t="shared" si="214"/>
        <v>8.7442180603456866E-5</v>
      </c>
      <c r="G309">
        <f t="shared" si="215"/>
        <v>3.6575593628911511E-3</v>
      </c>
      <c r="H309">
        <f t="shared" si="216"/>
        <v>-3.1379350906371091</v>
      </c>
      <c r="J309">
        <f t="shared" si="217"/>
        <v>15</v>
      </c>
      <c r="M309">
        <f t="shared" si="218"/>
        <v>5.5615814904070981E-3</v>
      </c>
      <c r="N309">
        <f t="shared" si="219"/>
        <v>-1.5707963250000001</v>
      </c>
      <c r="O309">
        <f t="shared" si="220"/>
        <v>118.19094601120398</v>
      </c>
      <c r="P309">
        <f t="shared" si="221"/>
        <v>1.5623353408629848</v>
      </c>
      <c r="Q309">
        <f t="shared" si="222"/>
        <v>82.691979906514504</v>
      </c>
      <c r="R309">
        <f t="shared" si="223"/>
        <v>1.5587029608304683</v>
      </c>
      <c r="S309">
        <f t="shared" si="224"/>
        <v>0.42925335587184615</v>
      </c>
      <c r="T309">
        <f t="shared" si="225"/>
        <v>-1.1271303922817124</v>
      </c>
      <c r="U309">
        <f t="shared" si="226"/>
        <v>0.51609744280078185</v>
      </c>
      <c r="V309">
        <f t="shared" si="227"/>
        <v>-1.0285079051717221</v>
      </c>
      <c r="X309">
        <f t="shared" si="244"/>
        <v>-35.376612616076947</v>
      </c>
      <c r="Y309">
        <f t="shared" si="228"/>
        <v>-192.5321295398748</v>
      </c>
      <c r="Z309">
        <f t="shared" si="245"/>
        <v>-12.532129539874802</v>
      </c>
      <c r="AC309">
        <v>1</v>
      </c>
      <c r="AD309">
        <f t="shared" si="229"/>
        <v>118.18671549299999</v>
      </c>
      <c r="AE309">
        <f t="shared" si="230"/>
        <v>-1.6578300171568087E-2</v>
      </c>
      <c r="AF309">
        <f t="shared" si="231"/>
        <v>9.9891650695725E-3</v>
      </c>
      <c r="AG309">
        <f t="shared" si="246"/>
        <v>3107.1421002779293</v>
      </c>
      <c r="AH309">
        <f t="shared" si="247"/>
        <v>-5256.8091575616836</v>
      </c>
      <c r="AJ309">
        <f t="shared" si="232"/>
        <v>18000</v>
      </c>
      <c r="AK309">
        <f t="shared" si="233"/>
        <v>37873.470192075001</v>
      </c>
      <c r="AL309">
        <v>1</v>
      </c>
      <c r="AM309">
        <f t="shared" si="234"/>
        <v>82.685933149837496</v>
      </c>
      <c r="AN309">
        <f t="shared" si="248"/>
        <v>460.6054427804736</v>
      </c>
      <c r="AO309">
        <f t="shared" si="249"/>
        <v>-212.12065812253581</v>
      </c>
      <c r="AQ309">
        <f t="shared" si="235"/>
        <v>1.1080320132609272E-2</v>
      </c>
      <c r="AR309">
        <f t="shared" si="236"/>
        <v>-10.526304125978807</v>
      </c>
      <c r="AT309">
        <f t="shared" si="261"/>
        <v>-55300.343795556146</v>
      </c>
      <c r="AU309">
        <f t="shared" si="262"/>
        <v>-32764.969838499841</v>
      </c>
      <c r="AV309">
        <f t="shared" si="250"/>
        <v>-2.6067125867083663</v>
      </c>
      <c r="AW309">
        <f t="shared" si="251"/>
        <v>1434.3922512992949</v>
      </c>
      <c r="AX309">
        <f t="shared" si="252"/>
        <v>-11239.595995516913</v>
      </c>
      <c r="AY309">
        <f t="shared" si="260"/>
        <v>-1.4438629140611985</v>
      </c>
      <c r="BA309">
        <f t="shared" si="237"/>
        <v>5.6728858844315395</v>
      </c>
      <c r="BB309">
        <f t="shared" si="253"/>
        <v>15.076080948007778</v>
      </c>
      <c r="BC309">
        <f t="shared" si="254"/>
        <v>-1.1628496726471678</v>
      </c>
      <c r="BD309">
        <f t="shared" si="238"/>
        <v>-246.62637852698381</v>
      </c>
      <c r="BF309">
        <f t="shared" si="239"/>
        <v>-41.914357880252815</v>
      </c>
      <c r="BG309">
        <f t="shared" si="240"/>
        <v>-224.47185391492818</v>
      </c>
      <c r="BH309">
        <f t="shared" si="255"/>
        <v>-44.471853914928175</v>
      </c>
      <c r="BI309">
        <f t="shared" si="256"/>
        <v>-44.471853914928175</v>
      </c>
      <c r="BJ309">
        <f t="shared" si="241"/>
        <v>0</v>
      </c>
      <c r="BK309">
        <f t="shared" si="257"/>
        <v>0</v>
      </c>
      <c r="BM309">
        <f t="shared" si="258"/>
        <v>-56.990438828260601</v>
      </c>
      <c r="BN309">
        <f t="shared" si="242"/>
        <v>-157.84547538794436</v>
      </c>
      <c r="BQ309" s="56">
        <f t="shared" si="259"/>
        <v>31.978041748292917</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1.0797089673974918</v>
      </c>
      <c r="D310">
        <f t="shared" si="213"/>
        <v>0.3866552826736272</v>
      </c>
      <c r="F310">
        <f t="shared" si="214"/>
        <v>8.562980963101676E-5</v>
      </c>
      <c r="G310">
        <f t="shared" si="215"/>
        <v>3.6194534071052348E-3</v>
      </c>
      <c r="H310">
        <f t="shared" si="216"/>
        <v>-3.137973196592895</v>
      </c>
      <c r="J310">
        <f t="shared" si="217"/>
        <v>15</v>
      </c>
      <c r="M310">
        <f t="shared" si="218"/>
        <v>5.5036483498820251E-3</v>
      </c>
      <c r="N310">
        <f t="shared" si="219"/>
        <v>-1.5707963250000001</v>
      </c>
      <c r="O310">
        <f t="shared" si="220"/>
        <v>119.43497263425883</v>
      </c>
      <c r="P310">
        <f t="shared" si="221"/>
        <v>1.562423471992358</v>
      </c>
      <c r="Q310">
        <f t="shared" si="222"/>
        <v>83.562295167682436</v>
      </c>
      <c r="R310">
        <f t="shared" si="223"/>
        <v>1.5588289213018909</v>
      </c>
      <c r="S310">
        <f t="shared" si="224"/>
        <v>0.42559535968271822</v>
      </c>
      <c r="T310">
        <f t="shared" si="225"/>
        <v>-1.1311766240682799</v>
      </c>
      <c r="U310">
        <f t="shared" si="226"/>
        <v>0.51213693146487915</v>
      </c>
      <c r="V310">
        <f t="shared" si="227"/>
        <v>-1.0331254013982676</v>
      </c>
      <c r="X310">
        <f t="shared" si="244"/>
        <v>-35.596030463374106</v>
      </c>
      <c r="Y310">
        <f t="shared" si="228"/>
        <v>-192.80968740377011</v>
      </c>
      <c r="Z310">
        <f t="shared" si="245"/>
        <v>-12.809687403770113</v>
      </c>
      <c r="AC310">
        <v>1</v>
      </c>
      <c r="AD310">
        <f t="shared" si="229"/>
        <v>119.4307861824</v>
      </c>
      <c r="AE310">
        <f t="shared" si="230"/>
        <v>-1.6929153948052243E-2</v>
      </c>
      <c r="AF310">
        <f t="shared" si="231"/>
        <v>1.0094314175567999E-2</v>
      </c>
      <c r="AG310">
        <f t="shared" si="246"/>
        <v>3059.6369080080813</v>
      </c>
      <c r="AH310">
        <f t="shared" si="247"/>
        <v>-5230.3765587760217</v>
      </c>
      <c r="AJ310">
        <f t="shared" si="232"/>
        <v>18000</v>
      </c>
      <c r="AK310">
        <f t="shared" si="233"/>
        <v>38272.138299359998</v>
      </c>
      <c r="AL310">
        <v>1</v>
      </c>
      <c r="AM310">
        <f t="shared" si="234"/>
        <v>83.556311393520005</v>
      </c>
      <c r="AN310">
        <f t="shared" si="248"/>
        <v>460.55228338488564</v>
      </c>
      <c r="AO310">
        <f t="shared" si="249"/>
        <v>-209.91170414417482</v>
      </c>
      <c r="AQ310">
        <f t="shared" si="235"/>
        <v>1.0850682670700227E-2</v>
      </c>
      <c r="AR310">
        <f t="shared" si="236"/>
        <v>-10.416655363872218</v>
      </c>
      <c r="AT310">
        <f t="shared" si="261"/>
        <v>-54449.830886869408</v>
      </c>
      <c r="AU310">
        <f t="shared" si="262"/>
        <v>-31927.936365591337</v>
      </c>
      <c r="AV310">
        <f t="shared" si="250"/>
        <v>-2.6112529167057961</v>
      </c>
      <c r="AW310">
        <f t="shared" si="251"/>
        <v>1431.5380415516897</v>
      </c>
      <c r="AX310">
        <f t="shared" si="252"/>
        <v>-11151.077340266937</v>
      </c>
      <c r="AY310">
        <f t="shared" si="260"/>
        <v>-1.4431180162484614</v>
      </c>
      <c r="BA310">
        <f t="shared" si="237"/>
        <v>5.6143948851455576</v>
      </c>
      <c r="BB310">
        <f t="shared" si="253"/>
        <v>14.986059104367087</v>
      </c>
      <c r="BC310">
        <f t="shared" si="254"/>
        <v>-1.1681349004573347</v>
      </c>
      <c r="BD310">
        <f t="shared" si="238"/>
        <v>-246.92919977461759</v>
      </c>
      <c r="BF310">
        <f t="shared" si="239"/>
        <v>-42.173481976807317</v>
      </c>
      <c r="BG310">
        <f t="shared" si="240"/>
        <v>-224.56810452105825</v>
      </c>
      <c r="BH310">
        <f t="shared" si="255"/>
        <v>-44.568104521058245</v>
      </c>
      <c r="BI310">
        <f t="shared" si="256"/>
        <v>-44.568104521058245</v>
      </c>
      <c r="BJ310">
        <f t="shared" si="241"/>
        <v>0</v>
      </c>
      <c r="BK310">
        <f t="shared" si="257"/>
        <v>0</v>
      </c>
      <c r="BM310">
        <f t="shared" si="258"/>
        <v>-57.159541081174403</v>
      </c>
      <c r="BN310">
        <f t="shared" si="242"/>
        <v>-157.63890474644069</v>
      </c>
      <c r="BQ310" s="56">
        <f t="shared" si="259"/>
        <v>31.888019904652225</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1.0813154089333392</v>
      </c>
      <c r="D311">
        <f t="shared" si="213"/>
        <v>0.39028794889568363</v>
      </c>
      <c r="F311">
        <f t="shared" si="214"/>
        <v>8.3873207869988368E-5</v>
      </c>
      <c r="G311">
        <f t="shared" si="215"/>
        <v>3.5821333353986957E-3</v>
      </c>
      <c r="H311">
        <f t="shared" si="216"/>
        <v>-3.1380105166646017</v>
      </c>
      <c r="J311">
        <f t="shared" si="217"/>
        <v>15</v>
      </c>
      <c r="M311">
        <f t="shared" si="218"/>
        <v>5.4469097070997353E-3</v>
      </c>
      <c r="N311">
        <f t="shared" si="219"/>
        <v>-1.5707963250000001</v>
      </c>
      <c r="O311">
        <f t="shared" si="220"/>
        <v>120.67900016585081</v>
      </c>
      <c r="P311">
        <f t="shared" si="221"/>
        <v>1.5625097861111259</v>
      </c>
      <c r="Q311">
        <f t="shared" si="222"/>
        <v>84.432611727320847</v>
      </c>
      <c r="R311">
        <f t="shared" si="223"/>
        <v>1.5589522850183233</v>
      </c>
      <c r="S311">
        <f t="shared" si="224"/>
        <v>0.42199244721324303</v>
      </c>
      <c r="T311">
        <f t="shared" si="225"/>
        <v>-1.1351544126492197</v>
      </c>
      <c r="U311">
        <f t="shared" si="226"/>
        <v>0.50822615323966314</v>
      </c>
      <c r="V311">
        <f t="shared" si="227"/>
        <v>-1.0376724731288423</v>
      </c>
      <c r="X311">
        <f t="shared" si="244"/>
        <v>-35.813586092048119</v>
      </c>
      <c r="Y311">
        <f t="shared" si="228"/>
        <v>-193.08011410554948</v>
      </c>
      <c r="Z311">
        <f t="shared" si="245"/>
        <v>-13.080114105549484</v>
      </c>
      <c r="AC311">
        <v>1</v>
      </c>
      <c r="AD311">
        <f t="shared" si="229"/>
        <v>120.6748568718</v>
      </c>
      <c r="AE311">
        <f t="shared" si="230"/>
        <v>-1.7283681586070267E-2</v>
      </c>
      <c r="AF311">
        <f t="shared" si="231"/>
        <v>1.0199463281563501E-2</v>
      </c>
      <c r="AG311">
        <f t="shared" si="246"/>
        <v>3013.0873429376793</v>
      </c>
      <c r="AH311">
        <f t="shared" si="247"/>
        <v>-5203.9250263585445</v>
      </c>
      <c r="AJ311">
        <f t="shared" si="232"/>
        <v>18000</v>
      </c>
      <c r="AK311">
        <f t="shared" si="233"/>
        <v>38670.806406645002</v>
      </c>
      <c r="AL311">
        <v>1</v>
      </c>
      <c r="AM311">
        <f t="shared" si="234"/>
        <v>84.426689637202514</v>
      </c>
      <c r="AN311">
        <f t="shared" si="248"/>
        <v>460.50075929723909</v>
      </c>
      <c r="AO311">
        <f t="shared" si="249"/>
        <v>-207.74827623910534</v>
      </c>
      <c r="AQ311">
        <f t="shared" si="235"/>
        <v>1.0628110715154942E-2</v>
      </c>
      <c r="AR311">
        <f t="shared" si="236"/>
        <v>-10.309267393700294</v>
      </c>
      <c r="AT311">
        <f t="shared" si="261"/>
        <v>-53616.631167623913</v>
      </c>
      <c r="AU311">
        <f t="shared" si="262"/>
        <v>-31118.030990251977</v>
      </c>
      <c r="AV311">
        <f t="shared" si="250"/>
        <v>-2.6157244131376851</v>
      </c>
      <c r="AW311">
        <f t="shared" si="251"/>
        <v>1428.2510046819166</v>
      </c>
      <c r="AX311">
        <f t="shared" si="252"/>
        <v>-11063.82153192801</v>
      </c>
      <c r="AY311">
        <f t="shared" si="260"/>
        <v>-1.4424143221699495</v>
      </c>
      <c r="BA311">
        <f t="shared" si="237"/>
        <v>5.5570638309901614</v>
      </c>
      <c r="BB311">
        <f t="shared" si="253"/>
        <v>14.896907706402526</v>
      </c>
      <c r="BC311">
        <f t="shared" si="254"/>
        <v>-1.1733100909677356</v>
      </c>
      <c r="BD311">
        <f t="shared" si="238"/>
        <v>-247.22571634937853</v>
      </c>
      <c r="BF311">
        <f t="shared" si="239"/>
        <v>-42.429754203388967</v>
      </c>
      <c r="BG311">
        <f t="shared" si="240"/>
        <v>-224.65862293528016</v>
      </c>
      <c r="BH311">
        <f t="shared" si="255"/>
        <v>-44.658622935280164</v>
      </c>
      <c r="BI311">
        <f t="shared" si="256"/>
        <v>-44.658622935280164</v>
      </c>
      <c r="BJ311">
        <f t="shared" si="241"/>
        <v>0</v>
      </c>
      <c r="BK311">
        <f t="shared" si="257"/>
        <v>0</v>
      </c>
      <c r="BM311">
        <f t="shared" si="258"/>
        <v>-57.326661909791497</v>
      </c>
      <c r="BN311">
        <f t="shared" si="242"/>
        <v>-157.43290658590163</v>
      </c>
      <c r="BQ311" s="56">
        <f t="shared" si="259"/>
        <v>31.798868506687661</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1.0829360773484051</v>
      </c>
      <c r="D312">
        <f t="shared" si="213"/>
        <v>0.39390978985769426</v>
      </c>
      <c r="F312">
        <f t="shared" si="214"/>
        <v>8.2170110383324925E-5</v>
      </c>
      <c r="G312">
        <f t="shared" si="215"/>
        <v>3.5455750822863705E-3</v>
      </c>
      <c r="H312">
        <f t="shared" si="216"/>
        <v>-3.1380470749177136</v>
      </c>
      <c r="J312">
        <f t="shared" si="217"/>
        <v>15</v>
      </c>
      <c r="M312">
        <f t="shared" si="218"/>
        <v>5.3913289958027995E-3</v>
      </c>
      <c r="N312">
        <f t="shared" si="219"/>
        <v>-1.5707963250000001</v>
      </c>
      <c r="O312">
        <f t="shared" si="220"/>
        <v>121.92302857816951</v>
      </c>
      <c r="P312">
        <f t="shared" si="221"/>
        <v>1.5625943388369947</v>
      </c>
      <c r="Q312">
        <f t="shared" si="222"/>
        <v>85.302929545686212</v>
      </c>
      <c r="R312">
        <f t="shared" si="223"/>
        <v>1.5590731314574708</v>
      </c>
      <c r="S312">
        <f t="shared" si="224"/>
        <v>0.41844356908284658</v>
      </c>
      <c r="T312">
        <f t="shared" si="225"/>
        <v>-1.1390653573216951</v>
      </c>
      <c r="U312">
        <f t="shared" si="226"/>
        <v>0.50436445716327249</v>
      </c>
      <c r="V312">
        <f t="shared" si="227"/>
        <v>-1.0421505355104277</v>
      </c>
      <c r="X312">
        <f t="shared" si="244"/>
        <v>-36.029303071928005</v>
      </c>
      <c r="Y312">
        <f t="shared" si="228"/>
        <v>-193.34357873150157</v>
      </c>
      <c r="Z312">
        <f t="shared" si="245"/>
        <v>-13.343578731501566</v>
      </c>
      <c r="AC312">
        <v>1</v>
      </c>
      <c r="AD312">
        <f t="shared" si="229"/>
        <v>121.91892756120001</v>
      </c>
      <c r="AE312">
        <f t="shared" si="230"/>
        <v>-1.7641883085622156E-2</v>
      </c>
      <c r="AF312">
        <f t="shared" si="231"/>
        <v>1.0304612387559E-2</v>
      </c>
      <c r="AG312">
        <f t="shared" si="246"/>
        <v>2967.4721319575156</v>
      </c>
      <c r="AH312">
        <f t="shared" si="247"/>
        <v>-5177.467565519426</v>
      </c>
      <c r="AJ312">
        <f t="shared" si="232"/>
        <v>18000</v>
      </c>
      <c r="AK312">
        <f t="shared" si="233"/>
        <v>39069.474513930007</v>
      </c>
      <c r="AL312">
        <v>1</v>
      </c>
      <c r="AM312">
        <f t="shared" si="234"/>
        <v>85.29706788088501</v>
      </c>
      <c r="AN312">
        <f t="shared" si="248"/>
        <v>460.45080412737002</v>
      </c>
      <c r="AO312">
        <f t="shared" si="249"/>
        <v>-205.62898153036309</v>
      </c>
      <c r="AQ312">
        <f t="shared" si="235"/>
        <v>1.0412317354938198E-2</v>
      </c>
      <c r="AR312">
        <f t="shared" si="236"/>
        <v>-10.204071007839433</v>
      </c>
      <c r="AT312">
        <f t="shared" si="261"/>
        <v>-52800.348417765912</v>
      </c>
      <c r="AU312">
        <f t="shared" si="262"/>
        <v>-30334.205783666242</v>
      </c>
      <c r="AV312">
        <f t="shared" si="250"/>
        <v>-2.6201284424541216</v>
      </c>
      <c r="AW312">
        <f t="shared" si="251"/>
        <v>1424.5667513462502</v>
      </c>
      <c r="AX312">
        <f t="shared" si="252"/>
        <v>-10977.801969225453</v>
      </c>
      <c r="AY312">
        <f t="shared" si="260"/>
        <v>-1.4417495325113558</v>
      </c>
      <c r="BA312">
        <f t="shared" si="237"/>
        <v>5.5008602398274178</v>
      </c>
      <c r="BB312">
        <f t="shared" si="253"/>
        <v>14.808612219690465</v>
      </c>
      <c r="BC312">
        <f t="shared" si="254"/>
        <v>-1.1783789099427657</v>
      </c>
      <c r="BD312">
        <f t="shared" si="238"/>
        <v>-247.51613828409543</v>
      </c>
      <c r="BF312">
        <f t="shared" si="239"/>
        <v>-42.683228747358427</v>
      </c>
      <c r="BG312">
        <f t="shared" si="240"/>
        <v>-224.74362330218122</v>
      </c>
      <c r="BH312">
        <f t="shared" si="255"/>
        <v>-44.74362330218122</v>
      </c>
      <c r="BI312">
        <f t="shared" si="256"/>
        <v>-44.74362330218122</v>
      </c>
      <c r="BJ312">
        <f t="shared" si="241"/>
        <v>0</v>
      </c>
      <c r="BK312">
        <f t="shared" si="257"/>
        <v>0</v>
      </c>
      <c r="BM312">
        <f t="shared" si="258"/>
        <v>-57.491840967048887</v>
      </c>
      <c r="BN312">
        <f t="shared" si="242"/>
        <v>-157.22748501808579</v>
      </c>
      <c r="BQ312" s="56">
        <f t="shared" si="259"/>
        <v>31.710573019975602</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1.0845709088652464</v>
      </c>
      <c r="D313">
        <f t="shared" si="213"/>
        <v>0.39752075928126168</v>
      </c>
      <c r="F313">
        <f t="shared" si="214"/>
        <v>8.0518366061641791E-5</v>
      </c>
      <c r="G313">
        <f t="shared" si="215"/>
        <v>3.5097555550144335E-3</v>
      </c>
      <c r="H313">
        <f t="shared" si="216"/>
        <v>-3.1380828944449859</v>
      </c>
      <c r="J313">
        <f t="shared" si="217"/>
        <v>15</v>
      </c>
      <c r="M313">
        <f t="shared" si="218"/>
        <v>5.3368711271583264E-3</v>
      </c>
      <c r="N313">
        <f t="shared" si="219"/>
        <v>-1.5707963250000001</v>
      </c>
      <c r="O313">
        <f t="shared" si="220"/>
        <v>123.16705784452799</v>
      </c>
      <c r="P313">
        <f t="shared" si="221"/>
        <v>1.5626771835407429</v>
      </c>
      <c r="Q313">
        <f t="shared" si="222"/>
        <v>86.173248584640504</v>
      </c>
      <c r="R313">
        <f t="shared" si="223"/>
        <v>1.5591915368865541</v>
      </c>
      <c r="S313">
        <f t="shared" si="224"/>
        <v>0.41494769509767498</v>
      </c>
      <c r="T313">
        <f t="shared" si="225"/>
        <v>-1.1429110122646695</v>
      </c>
      <c r="U313">
        <f t="shared" si="226"/>
        <v>0.50055119229358258</v>
      </c>
      <c r="V313">
        <f t="shared" si="227"/>
        <v>-1.046560972134795</v>
      </c>
      <c r="X313">
        <f t="shared" si="244"/>
        <v>-36.24320462255853</v>
      </c>
      <c r="Y313">
        <f t="shared" si="228"/>
        <v>-193.60024615045509</v>
      </c>
      <c r="Z313">
        <f t="shared" si="245"/>
        <v>-13.600246150455092</v>
      </c>
      <c r="AC313">
        <v>1</v>
      </c>
      <c r="AD313">
        <f t="shared" si="229"/>
        <v>123.16299825060001</v>
      </c>
      <c r="AE313">
        <f t="shared" si="230"/>
        <v>-1.8003758446707908E-2</v>
      </c>
      <c r="AF313">
        <f t="shared" si="231"/>
        <v>1.0409761493554501E-2</v>
      </c>
      <c r="AG313">
        <f t="shared" si="246"/>
        <v>2922.7704069009596</v>
      </c>
      <c r="AH313">
        <f t="shared" si="247"/>
        <v>-5151.0164218682576</v>
      </c>
      <c r="AJ313">
        <f t="shared" si="232"/>
        <v>18000</v>
      </c>
      <c r="AK313">
        <f t="shared" si="233"/>
        <v>39468.142621215004</v>
      </c>
      <c r="AL313">
        <v>1</v>
      </c>
      <c r="AM313">
        <f t="shared" si="234"/>
        <v>86.167446124567505</v>
      </c>
      <c r="AN313">
        <f t="shared" si="248"/>
        <v>460.40235482021791</v>
      </c>
      <c r="AO313">
        <f t="shared" si="249"/>
        <v>-203.5524833801359</v>
      </c>
      <c r="AQ313">
        <f t="shared" si="235"/>
        <v>1.0203030095877873E-2</v>
      </c>
      <c r="AR313">
        <f t="shared" si="236"/>
        <v>-10.100999794919096</v>
      </c>
      <c r="AT313">
        <f t="shared" si="261"/>
        <v>-52000.594706491211</v>
      </c>
      <c r="AU313">
        <f t="shared" si="262"/>
        <v>-29575.459256278878</v>
      </c>
      <c r="AV313">
        <f t="shared" si="250"/>
        <v>-2.6244663415172806</v>
      </c>
      <c r="AW313">
        <f t="shared" si="251"/>
        <v>1420.5184201013935</v>
      </c>
      <c r="AX313">
        <f t="shared" si="252"/>
        <v>-10892.992921175299</v>
      </c>
      <c r="AY313">
        <f t="shared" si="260"/>
        <v>-1.4411214783765265</v>
      </c>
      <c r="BA313">
        <f t="shared" si="237"/>
        <v>5.4457527229710063</v>
      </c>
      <c r="BB313">
        <f t="shared" si="253"/>
        <v>14.721158346074779</v>
      </c>
      <c r="BC313">
        <f t="shared" si="254"/>
        <v>-1.1833448631407542</v>
      </c>
      <c r="BD313">
        <f t="shared" si="238"/>
        <v>-247.8006664439248</v>
      </c>
      <c r="BF313">
        <f t="shared" si="239"/>
        <v>-42.933958381216712</v>
      </c>
      <c r="BG313">
        <f t="shared" si="240"/>
        <v>-224.82331046159217</v>
      </c>
      <c r="BH313">
        <f t="shared" si="255"/>
        <v>-44.823310461592172</v>
      </c>
      <c r="BI313">
        <f t="shared" si="256"/>
        <v>-44.823310461592172</v>
      </c>
      <c r="BJ313">
        <f t="shared" si="241"/>
        <v>0</v>
      </c>
      <c r="BK313">
        <f t="shared" si="257"/>
        <v>0</v>
      </c>
      <c r="BM313">
        <f t="shared" si="258"/>
        <v>-57.655116727291485</v>
      </c>
      <c r="BN313">
        <f t="shared" si="242"/>
        <v>-157.0226440176674</v>
      </c>
      <c r="BQ313" s="56">
        <f t="shared" si="259"/>
        <v>31.623119146359919</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1.0862198395346969</v>
      </c>
      <c r="D314">
        <f t="shared" si="213"/>
        <v>0.40112081229940028</v>
      </c>
      <c r="F314">
        <f t="shared" si="214"/>
        <v>7.8915930826730282E-5</v>
      </c>
      <c r="G314">
        <f t="shared" si="215"/>
        <v>3.474652584900859E-3</v>
      </c>
      <c r="H314">
        <f t="shared" si="216"/>
        <v>-3.1381179974150992</v>
      </c>
      <c r="J314">
        <f t="shared" si="217"/>
        <v>15</v>
      </c>
      <c r="M314">
        <f t="shared" si="218"/>
        <v>5.2835024158867441E-3</v>
      </c>
      <c r="N314">
        <f t="shared" si="219"/>
        <v>-1.5707963250000001</v>
      </c>
      <c r="O314">
        <f t="shared" si="220"/>
        <v>124.41108793930677</v>
      </c>
      <c r="P314">
        <f t="shared" si="221"/>
        <v>1.5627583714585522</v>
      </c>
      <c r="Q314">
        <f t="shared" si="222"/>
        <v>87.043568807570935</v>
      </c>
      <c r="R314">
        <f t="shared" si="223"/>
        <v>1.5593075745227902</v>
      </c>
      <c r="S314">
        <f t="shared" si="224"/>
        <v>0.41150381422115595</v>
      </c>
      <c r="T314">
        <f t="shared" si="225"/>
        <v>-1.1466928879244438</v>
      </c>
      <c r="U314">
        <f t="shared" si="226"/>
        <v>0.49678570849434051</v>
      </c>
      <c r="V314">
        <f t="shared" si="227"/>
        <v>-1.0509051356463495</v>
      </c>
      <c r="X314">
        <f t="shared" si="244"/>
        <v>-36.455313618652504</v>
      </c>
      <c r="Y314">
        <f t="shared" si="228"/>
        <v>-193.85027711563015</v>
      </c>
      <c r="Z314">
        <f t="shared" si="245"/>
        <v>-13.850277115630149</v>
      </c>
      <c r="AC314">
        <v>1</v>
      </c>
      <c r="AD314">
        <f t="shared" si="229"/>
        <v>124.40706894000002</v>
      </c>
      <c r="AE314">
        <f t="shared" si="230"/>
        <v>-1.8369307669327529E-2</v>
      </c>
      <c r="AF314">
        <f t="shared" si="231"/>
        <v>1.0514910599550001E-2</v>
      </c>
      <c r="AG314">
        <f t="shared" si="246"/>
        <v>2878.9617062420034</v>
      </c>
      <c r="AH314">
        <f t="shared" si="247"/>
        <v>-5124.5831184220979</v>
      </c>
      <c r="AJ314">
        <f t="shared" si="232"/>
        <v>18000</v>
      </c>
      <c r="AK314">
        <f t="shared" si="233"/>
        <v>39866.810728500001</v>
      </c>
      <c r="AL314">
        <v>1</v>
      </c>
      <c r="AM314">
        <f t="shared" si="234"/>
        <v>87.03782436825</v>
      </c>
      <c r="AN314">
        <f t="shared" si="248"/>
        <v>460.35535145679006</v>
      </c>
      <c r="AO314">
        <f t="shared" si="249"/>
        <v>-201.5174985800931</v>
      </c>
      <c r="AQ314">
        <f t="shared" si="235"/>
        <v>9.9999900000099992E-3</v>
      </c>
      <c r="AR314">
        <f t="shared" si="236"/>
        <v>-9.9999900000099995</v>
      </c>
      <c r="AT314">
        <f t="shared" si="261"/>
        <v>-51216.990350168206</v>
      </c>
      <c r="AU314">
        <f t="shared" si="262"/>
        <v>-28840.834052770198</v>
      </c>
      <c r="AV314">
        <f t="shared" si="250"/>
        <v>-2.6287394181109236</v>
      </c>
      <c r="AW314">
        <f t="shared" si="251"/>
        <v>1416.1368515592953</v>
      </c>
      <c r="AX314">
        <f t="shared" si="252"/>
        <v>-10809.369480410707</v>
      </c>
      <c r="AY314">
        <f t="shared" si="260"/>
        <v>-1.4405281133027914</v>
      </c>
      <c r="BA314">
        <f t="shared" si="237"/>
        <v>5.3917109478519034</v>
      </c>
      <c r="BB314">
        <f t="shared" si="253"/>
        <v>14.634532028416922</v>
      </c>
      <c r="BC314">
        <f t="shared" si="254"/>
        <v>-1.1882113048081322</v>
      </c>
      <c r="BD314">
        <f t="shared" si="238"/>
        <v>-248.07949301303074</v>
      </c>
      <c r="BF314">
        <f t="shared" si="239"/>
        <v>-43.181994505082564</v>
      </c>
      <c r="BG314">
        <f t="shared" si="240"/>
        <v>-224.8978804385379</v>
      </c>
      <c r="BH314">
        <f t="shared" si="255"/>
        <v>-44.897880438537896</v>
      </c>
      <c r="BI314">
        <f t="shared" si="256"/>
        <v>-44.897880438537896</v>
      </c>
      <c r="BJ314">
        <f t="shared" si="241"/>
        <v>0</v>
      </c>
      <c r="BK314">
        <f t="shared" si="257"/>
        <v>0</v>
      </c>
      <c r="BM314">
        <f t="shared" si="258"/>
        <v>-57.816526533499484</v>
      </c>
      <c r="BN314">
        <f t="shared" si="242"/>
        <v>-156.81838742550718</v>
      </c>
      <c r="BQ314" s="56">
        <f t="shared" si="259"/>
        <v>31.536492828702055</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1.087882805245463</v>
      </c>
      <c r="D315">
        <f t="shared" si="213"/>
        <v>0.40470990544780294</v>
      </c>
      <c r="F315">
        <f t="shared" si="214"/>
        <v>7.7360861303857234E-5</v>
      </c>
      <c r="G315">
        <f t="shared" si="215"/>
        <v>3.4402448815681295E-3</v>
      </c>
      <c r="H315">
        <f t="shared" si="216"/>
        <v>-3.138152405118432</v>
      </c>
      <c r="J315">
        <f t="shared" si="217"/>
        <v>15</v>
      </c>
      <c r="M315">
        <f t="shared" si="218"/>
        <v>5.231190510778954E-3</v>
      </c>
      <c r="N315">
        <f t="shared" si="219"/>
        <v>-1.5707963250000001</v>
      </c>
      <c r="O315">
        <f t="shared" si="220"/>
        <v>125.65511883790083</v>
      </c>
      <c r="P315">
        <f t="shared" si="221"/>
        <v>1.5628379517976672</v>
      </c>
      <c r="Q315">
        <f t="shared" si="222"/>
        <v>87.913890179314549</v>
      </c>
      <c r="R315">
        <f t="shared" si="223"/>
        <v>1.5594213146843425</v>
      </c>
      <c r="S315">
        <f t="shared" si="224"/>
        <v>0.40811093450787195</v>
      </c>
      <c r="T315">
        <f t="shared" si="225"/>
        <v>-1.150412452360392</v>
      </c>
      <c r="U315">
        <f t="shared" si="226"/>
        <v>0.49306735715668398</v>
      </c>
      <c r="V315">
        <f t="shared" si="227"/>
        <v>-1.0551843483517134</v>
      </c>
      <c r="X315">
        <f t="shared" si="244"/>
        <v>-36.665652595409803</v>
      </c>
      <c r="Y315">
        <f t="shared" si="228"/>
        <v>-194.09382836509067</v>
      </c>
      <c r="Z315">
        <f t="shared" si="245"/>
        <v>-14.093828365090673</v>
      </c>
      <c r="AC315">
        <v>1</v>
      </c>
      <c r="AD315">
        <f t="shared" si="229"/>
        <v>125.65113962940002</v>
      </c>
      <c r="AE315">
        <f t="shared" si="230"/>
        <v>-1.873853075348101E-2</v>
      </c>
      <c r="AF315">
        <f t="shared" si="231"/>
        <v>1.06200597055455E-2</v>
      </c>
      <c r="AG315">
        <f t="shared" si="246"/>
        <v>2836.0259757400017</v>
      </c>
      <c r="AH315">
        <f t="shared" si="247"/>
        <v>-5098.1784910119732</v>
      </c>
      <c r="AJ315">
        <f t="shared" si="232"/>
        <v>18000</v>
      </c>
      <c r="AK315">
        <f t="shared" si="233"/>
        <v>40265.478835785005</v>
      </c>
      <c r="AL315">
        <v>1</v>
      </c>
      <c r="AM315">
        <f t="shared" si="234"/>
        <v>87.908202611932509</v>
      </c>
      <c r="AN315">
        <f t="shared" si="248"/>
        <v>460.30973706884578</v>
      </c>
      <c r="AO315">
        <f t="shared" si="249"/>
        <v>-199.52279470846952</v>
      </c>
      <c r="AQ315">
        <f t="shared" si="235"/>
        <v>9.8029508842751838E-3</v>
      </c>
      <c r="AR315">
        <f t="shared" si="236"/>
        <v>-9.900980393117937</v>
      </c>
      <c r="AT315">
        <f t="shared" si="261"/>
        <v>-50449.163856778425</v>
      </c>
      <c r="AU315">
        <f t="shared" si="262"/>
        <v>-28129.414773521581</v>
      </c>
      <c r="AV315">
        <f t="shared" si="250"/>
        <v>-2.6329489514574682</v>
      </c>
      <c r="AW315">
        <f t="shared" si="251"/>
        <v>1411.4507495729233</v>
      </c>
      <c r="AX315">
        <f t="shared" si="252"/>
        <v>-10726.907520042932</v>
      </c>
      <c r="AY315">
        <f t="shared" si="260"/>
        <v>-1.4399675058054167</v>
      </c>
      <c r="BA315">
        <f t="shared" si="237"/>
        <v>5.3387056014072982</v>
      </c>
      <c r="BB315">
        <f t="shared" si="253"/>
        <v>14.548719454020979</v>
      </c>
      <c r="BC315">
        <f t="shared" si="254"/>
        <v>-1.1929814456520516</v>
      </c>
      <c r="BD315">
        <f t="shared" si="238"/>
        <v>-248.35280195138262</v>
      </c>
      <c r="BF315">
        <f t="shared" si="239"/>
        <v>-43.427387188137708</v>
      </c>
      <c r="BG315">
        <f t="shared" si="240"/>
        <v>-224.96752090315795</v>
      </c>
      <c r="BH315">
        <f t="shared" si="255"/>
        <v>-44.967520903157947</v>
      </c>
      <c r="BI315">
        <f t="shared" si="256"/>
        <v>-44.967520903157947</v>
      </c>
      <c r="BJ315">
        <f t="shared" si="241"/>
        <v>0</v>
      </c>
      <c r="BK315">
        <f t="shared" si="257"/>
        <v>0</v>
      </c>
      <c r="BM315">
        <f t="shared" si="258"/>
        <v>-57.976106642158683</v>
      </c>
      <c r="BN315">
        <f t="shared" si="242"/>
        <v>-156.61471895177536</v>
      </c>
      <c r="BQ315" s="56">
        <f t="shared" si="259"/>
        <v>31.450680254306114</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1.0895597417336293</v>
      </c>
      <c r="D316">
        <f t="shared" si="213"/>
        <v>0.40828799665581195</v>
      </c>
      <c r="F316">
        <f t="shared" si="214"/>
        <v>7.5851308926256608E-5</v>
      </c>
      <c r="G316">
        <f t="shared" si="215"/>
        <v>3.4065119898695579E-3</v>
      </c>
      <c r="H316">
        <f t="shared" si="216"/>
        <v>-3.1381861380101306</v>
      </c>
      <c r="J316">
        <f t="shared" si="217"/>
        <v>15</v>
      </c>
      <c r="M316">
        <f t="shared" si="218"/>
        <v>5.179904329300729E-3</v>
      </c>
      <c r="N316">
        <f t="shared" si="219"/>
        <v>-1.5707963250000001</v>
      </c>
      <c r="O316">
        <f t="shared" si="220"/>
        <v>126.89915051667009</v>
      </c>
      <c r="P316">
        <f t="shared" si="221"/>
        <v>1.5629159718358407</v>
      </c>
      <c r="Q316">
        <f t="shared" si="222"/>
        <v>88.784212666087058</v>
      </c>
      <c r="R316">
        <f t="shared" si="223"/>
        <v>1.5595328249323936</v>
      </c>
      <c r="S316">
        <f t="shared" si="224"/>
        <v>0.40476808300472733</v>
      </c>
      <c r="T316">
        <f t="shared" si="225"/>
        <v>-1.1540711325514363</v>
      </c>
      <c r="U316">
        <f t="shared" si="226"/>
        <v>0.48939549186021108</v>
      </c>
      <c r="V316">
        <f t="shared" si="227"/>
        <v>-1.0593999028295518</v>
      </c>
      <c r="X316">
        <f t="shared" si="244"/>
        <v>-36.87424375371662</v>
      </c>
      <c r="Y316">
        <f t="shared" si="228"/>
        <v>-194.3310527206871</v>
      </c>
      <c r="Z316">
        <f t="shared" si="245"/>
        <v>-14.331052720687097</v>
      </c>
      <c r="AC316">
        <v>1</v>
      </c>
      <c r="AD316">
        <f t="shared" si="229"/>
        <v>126.89521031880001</v>
      </c>
      <c r="AE316">
        <f t="shared" si="230"/>
        <v>-1.9111427699168355E-2</v>
      </c>
      <c r="AF316">
        <f t="shared" si="231"/>
        <v>1.0725208811541001E-2</v>
      </c>
      <c r="AG316">
        <f t="shared" si="246"/>
        <v>2793.9435681352866</v>
      </c>
      <c r="AH316">
        <f t="shared" si="247"/>
        <v>-5071.8127221392824</v>
      </c>
      <c r="AJ316">
        <f t="shared" si="232"/>
        <v>18000</v>
      </c>
      <c r="AK316">
        <f t="shared" si="233"/>
        <v>40664.146943070002</v>
      </c>
      <c r="AL316">
        <v>1</v>
      </c>
      <c r="AM316">
        <f t="shared" si="234"/>
        <v>88.778580855615004</v>
      </c>
      <c r="AN316">
        <f t="shared" si="248"/>
        <v>460.26545746623168</v>
      </c>
      <c r="AO316">
        <f t="shared" si="249"/>
        <v>-197.56718764247321</v>
      </c>
      <c r="AQ316">
        <f t="shared" si="235"/>
        <v>9.6116785739344731E-3</v>
      </c>
      <c r="AR316">
        <f t="shared" si="236"/>
        <v>-9.8039121454131628</v>
      </c>
      <c r="AT316">
        <f t="shared" si="261"/>
        <v>-49696.751858311683</v>
      </c>
      <c r="AU316">
        <f t="shared" si="262"/>
        <v>-27440.325914912919</v>
      </c>
      <c r="AV316">
        <f t="shared" si="250"/>
        <v>-2.6370961927407484</v>
      </c>
      <c r="AW316">
        <f t="shared" si="251"/>
        <v>1406.4868304873335</v>
      </c>
      <c r="AX316">
        <f t="shared" si="252"/>
        <v>-10645.583653742706</v>
      </c>
      <c r="AY316">
        <f t="shared" si="260"/>
        <v>-1.4394378324136667</v>
      </c>
      <c r="BA316">
        <f t="shared" si="237"/>
        <v>5.2867083542821023</v>
      </c>
      <c r="BB316">
        <f t="shared" si="253"/>
        <v>14.463707056902887</v>
      </c>
      <c r="BC316">
        <f t="shared" si="254"/>
        <v>-1.1976583603270816</v>
      </c>
      <c r="BD316">
        <f t="shared" si="238"/>
        <v>-248.62076942371084</v>
      </c>
      <c r="BF316">
        <f t="shared" si="239"/>
        <v>-43.670185209010555</v>
      </c>
      <c r="BG316">
        <f t="shared" si="240"/>
        <v>-225.03241160264747</v>
      </c>
      <c r="BH316">
        <f t="shared" si="255"/>
        <v>-45.032411602647471</v>
      </c>
      <c r="BI316">
        <f t="shared" si="256"/>
        <v>-45.032411602647471</v>
      </c>
      <c r="BJ316">
        <f t="shared" si="241"/>
        <v>0</v>
      </c>
      <c r="BK316">
        <f t="shared" si="257"/>
        <v>0</v>
      </c>
      <c r="BM316">
        <f t="shared" si="258"/>
        <v>-58.133892265913445</v>
      </c>
      <c r="BN316">
        <f t="shared" si="242"/>
        <v>-156.41164217893663</v>
      </c>
      <c r="BQ316" s="56">
        <f t="shared" si="259"/>
        <v>31.365667857188022</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1.0912505845920673</v>
      </c>
      <c r="D317">
        <f t="shared" si="213"/>
        <v>0.41185504523710581</v>
      </c>
      <c r="F317">
        <f t="shared" si="214"/>
        <v>7.4385514438402251E-5</v>
      </c>
      <c r="G317">
        <f t="shared" si="215"/>
        <v>3.3734342493260739E-3</v>
      </c>
      <c r="H317">
        <f t="shared" si="216"/>
        <v>-3.1382192157506741</v>
      </c>
      <c r="J317">
        <f t="shared" si="217"/>
        <v>15</v>
      </c>
      <c r="M317">
        <f t="shared" si="218"/>
        <v>5.129613996006548E-3</v>
      </c>
      <c r="N317">
        <f t="shared" si="219"/>
        <v>-1.5707963250000001</v>
      </c>
      <c r="O317">
        <f t="shared" si="220"/>
        <v>128.14318295289237</v>
      </c>
      <c r="P317">
        <f t="shared" si="221"/>
        <v>1.5629924770149857</v>
      </c>
      <c r="Q317">
        <f t="shared" si="222"/>
        <v>89.654536235415989</v>
      </c>
      <c r="R317">
        <f t="shared" si="223"/>
        <v>1.5596421702049463</v>
      </c>
      <c r="S317">
        <f t="shared" si="224"/>
        <v>0.40147430562304937</v>
      </c>
      <c r="T317">
        <f t="shared" si="225"/>
        <v>-1.1576703156638732</v>
      </c>
      <c r="U317">
        <f t="shared" si="226"/>
        <v>0.48576946897752987</v>
      </c>
      <c r="V317">
        <f t="shared" si="227"/>
        <v>-1.0635530625392928</v>
      </c>
      <c r="X317">
        <f t="shared" si="244"/>
        <v>-37.081108965236609</v>
      </c>
      <c r="Y317">
        <f t="shared" si="228"/>
        <v>-194.56209918540026</v>
      </c>
      <c r="Z317">
        <f t="shared" si="245"/>
        <v>-14.562099185400257</v>
      </c>
      <c r="AC317">
        <v>1</v>
      </c>
      <c r="AD317">
        <f t="shared" si="229"/>
        <v>128.13928100820002</v>
      </c>
      <c r="AE317">
        <f t="shared" si="230"/>
        <v>-1.9487998506389569E-2</v>
      </c>
      <c r="AF317">
        <f t="shared" si="231"/>
        <v>1.08303579175365E-2</v>
      </c>
      <c r="AG317">
        <f t="shared" si="246"/>
        <v>2752.6952419918052</v>
      </c>
      <c r="AH317">
        <f t="shared" si="247"/>
        <v>-5045.4953733340271</v>
      </c>
      <c r="AJ317">
        <f t="shared" si="232"/>
        <v>18000</v>
      </c>
      <c r="AK317">
        <f t="shared" si="233"/>
        <v>41062.815050355006</v>
      </c>
      <c r="AL317">
        <v>1</v>
      </c>
      <c r="AM317">
        <f t="shared" si="234"/>
        <v>89.6489590992975</v>
      </c>
      <c r="AN317">
        <f t="shared" si="248"/>
        <v>460.22246107588978</v>
      </c>
      <c r="AO317">
        <f t="shared" si="249"/>
        <v>-195.64953921547044</v>
      </c>
      <c r="AQ317">
        <f t="shared" si="235"/>
        <v>9.4259502064754398E-3</v>
      </c>
      <c r="AR317">
        <f t="shared" si="236"/>
        <v>-9.7087287126697017</v>
      </c>
      <c r="AT317">
        <f t="shared" si="261"/>
        <v>-48959.399032445588</v>
      </c>
      <c r="AU317">
        <f t="shared" si="262"/>
        <v>-26772.729921311158</v>
      </c>
      <c r="AV317">
        <f t="shared" si="250"/>
        <v>-2.6411823656327393</v>
      </c>
      <c r="AW317">
        <f t="shared" si="251"/>
        <v>1401.2699614015792</v>
      </c>
      <c r="AX317">
        <f t="shared" si="252"/>
        <v>-10565.375198757916</v>
      </c>
      <c r="AY317">
        <f t="shared" si="260"/>
        <v>-1.4389373711637488</v>
      </c>
      <c r="BA317">
        <f t="shared" si="237"/>
        <v>5.2356918259116823</v>
      </c>
      <c r="BB317">
        <f t="shared" si="253"/>
        <v>14.37948151905327</v>
      </c>
      <c r="BC317">
        <f t="shared" si="254"/>
        <v>-1.2022449944689906</v>
      </c>
      <c r="BD317">
        <f t="shared" si="238"/>
        <v>-248.8835642025131</v>
      </c>
      <c r="BF317">
        <f t="shared" si="239"/>
        <v>-43.910436095079007</v>
      </c>
      <c r="BG317">
        <f t="shared" si="240"/>
        <v>-225.09272476712107</v>
      </c>
      <c r="BH317">
        <f t="shared" si="255"/>
        <v>-45.092724767121069</v>
      </c>
      <c r="BI317">
        <f t="shared" si="256"/>
        <v>-45.092724767121069</v>
      </c>
      <c r="BJ317">
        <f t="shared" si="241"/>
        <v>0</v>
      </c>
      <c r="BK317">
        <f t="shared" si="257"/>
        <v>0</v>
      </c>
      <c r="BM317">
        <f t="shared" si="258"/>
        <v>-58.289917614132278</v>
      </c>
      <c r="BN317">
        <f t="shared" si="242"/>
        <v>-156.20916056460797</v>
      </c>
      <c r="BQ317" s="56">
        <f t="shared" si="259"/>
        <v>31.28144231933841</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1.0929552692797466</v>
      </c>
      <c r="D318">
        <f t="shared" si="213"/>
        <v>0.41541101188010993</v>
      </c>
      <c r="F318">
        <f t="shared" si="214"/>
        <v>7.2961802767528797E-5</v>
      </c>
      <c r="G318">
        <f t="shared" si="215"/>
        <v>3.3409927559043856E-3</v>
      </c>
      <c r="H318">
        <f t="shared" si="216"/>
        <v>-3.1382516572440959</v>
      </c>
      <c r="J318">
        <f t="shared" si="217"/>
        <v>15</v>
      </c>
      <c r="M318">
        <f t="shared" si="218"/>
        <v>5.0802907845064844E-3</v>
      </c>
      <c r="N318">
        <f t="shared" si="219"/>
        <v>-1.5707963250000001</v>
      </c>
      <c r="O318">
        <f t="shared" si="220"/>
        <v>129.38721612471946</v>
      </c>
      <c r="P318">
        <f t="shared" si="221"/>
        <v>1.5630675110294274</v>
      </c>
      <c r="Q318">
        <f t="shared" si="222"/>
        <v>90.524860856077638</v>
      </c>
      <c r="R318">
        <f t="shared" si="223"/>
        <v>1.5597494129429061</v>
      </c>
      <c r="S318">
        <f t="shared" si="224"/>
        <v>0.39822866698495157</v>
      </c>
      <c r="T318">
        <f t="shared" si="225"/>
        <v>-1.1612113502812227</v>
      </c>
      <c r="U318">
        <f t="shared" si="226"/>
        <v>0.48218864822599988</v>
      </c>
      <c r="V318">
        <f t="shared" si="227"/>
        <v>-1.067645062427532</v>
      </c>
      <c r="X318">
        <f t="shared" si="244"/>
        <v>-37.286269777403511</v>
      </c>
      <c r="Y318">
        <f t="shared" si="228"/>
        <v>-194.78711303901005</v>
      </c>
      <c r="Z318">
        <f t="shared" si="245"/>
        <v>-14.787113039010052</v>
      </c>
      <c r="AC318">
        <v>1</v>
      </c>
      <c r="AD318">
        <f t="shared" si="229"/>
        <v>129.38335169760001</v>
      </c>
      <c r="AE318">
        <f t="shared" si="230"/>
        <v>-1.9868243175144649E-2</v>
      </c>
      <c r="AF318">
        <f t="shared" si="231"/>
        <v>1.0935507023532E-2</v>
      </c>
      <c r="AG318">
        <f t="shared" si="246"/>
        <v>2712.262159775391</v>
      </c>
      <c r="AH318">
        <f t="shared" si="247"/>
        <v>-5019.235416066932</v>
      </c>
      <c r="AJ318">
        <f t="shared" si="232"/>
        <v>18000</v>
      </c>
      <c r="AK318">
        <f t="shared" si="233"/>
        <v>41461.483157640003</v>
      </c>
      <c r="AL318">
        <v>1</v>
      </c>
      <c r="AM318">
        <f t="shared" si="234"/>
        <v>90.519337342979995</v>
      </c>
      <c r="AN318">
        <f t="shared" si="248"/>
        <v>460.18069879164545</v>
      </c>
      <c r="AO318">
        <f t="shared" si="249"/>
        <v>-193.76875500921474</v>
      </c>
      <c r="AQ318">
        <f t="shared" si="235"/>
        <v>9.2455535821435071E-3</v>
      </c>
      <c r="AR318">
        <f t="shared" si="236"/>
        <v>-9.6153757254292476</v>
      </c>
      <c r="AT318">
        <f t="shared" si="261"/>
        <v>-48236.758014737723</v>
      </c>
      <c r="AU318">
        <f t="shared" si="262"/>
        <v>-26125.825342085238</v>
      </c>
      <c r="AV318">
        <f t="shared" si="250"/>
        <v>-2.6452086668226911</v>
      </c>
      <c r="AW318">
        <f t="shared" si="251"/>
        <v>1395.8232883063454</v>
      </c>
      <c r="AX318">
        <f t="shared" si="252"/>
        <v>-10486.26014161039</v>
      </c>
      <c r="AY318">
        <f t="shared" si="260"/>
        <v>-1.4384644955164916</v>
      </c>
      <c r="BA318">
        <f t="shared" si="237"/>
        <v>5.1856295505369374</v>
      </c>
      <c r="BB318">
        <f t="shared" si="253"/>
        <v>14.296029770825957</v>
      </c>
      <c r="BC318">
        <f t="shared" si="254"/>
        <v>-1.2067441713061995</v>
      </c>
      <c r="BD318">
        <f t="shared" si="238"/>
        <v>-249.14134804686276</v>
      </c>
      <c r="BF318">
        <f t="shared" si="239"/>
        <v>-44.148186160681433</v>
      </c>
      <c r="BG318">
        <f t="shared" si="240"/>
        <v>-225.14862549116077</v>
      </c>
      <c r="BH318">
        <f t="shared" si="255"/>
        <v>-45.148625491160772</v>
      </c>
      <c r="BI318">
        <f t="shared" si="256"/>
        <v>-45.148625491160772</v>
      </c>
      <c r="BJ318">
        <f t="shared" si="241"/>
        <v>0</v>
      </c>
      <c r="BK318">
        <f t="shared" si="257"/>
        <v>0</v>
      </c>
      <c r="BM318">
        <f t="shared" si="258"/>
        <v>-58.444215931507387</v>
      </c>
      <c r="BN318">
        <f t="shared" si="242"/>
        <v>-156.00727744429801</v>
      </c>
      <c r="BQ318" s="56">
        <f t="shared" si="259"/>
        <v>31.197990571111092</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1.0946737311309511</v>
      </c>
      <c r="D319">
        <f t="shared" si="213"/>
        <v>0.41895585863814089</v>
      </c>
      <c r="F319">
        <f t="shared" si="214"/>
        <v>7.1578578235472685E-5</v>
      </c>
      <c r="G319">
        <f t="shared" si="215"/>
        <v>3.3091693259803437E-3</v>
      </c>
      <c r="H319">
        <f t="shared" si="216"/>
        <v>-3.1382834806740201</v>
      </c>
      <c r="J319">
        <f t="shared" si="217"/>
        <v>15</v>
      </c>
      <c r="M319">
        <f t="shared" si="218"/>
        <v>5.0319070627492793E-3</v>
      </c>
      <c r="N319">
        <f t="shared" si="219"/>
        <v>-1.5707963250000001</v>
      </c>
      <c r="O319">
        <f t="shared" si="220"/>
        <v>130.63125001113522</v>
      </c>
      <c r="P319">
        <f t="shared" si="221"/>
        <v>1.5631411159091106</v>
      </c>
      <c r="Q319">
        <f t="shared" si="222"/>
        <v>91.395186498037546</v>
      </c>
      <c r="R319">
        <f t="shared" si="223"/>
        <v>1.5598546132089606</v>
      </c>
      <c r="S319">
        <f t="shared" si="224"/>
        <v>0.39503025024699218</v>
      </c>
      <c r="T319">
        <f t="shared" si="225"/>
        <v>-1.1646955475968237</v>
      </c>
      <c r="U319">
        <f t="shared" si="226"/>
        <v>0.47865239317015873</v>
      </c>
      <c r="V319">
        <f t="shared" si="227"/>
        <v>-1.0716771095310356</v>
      </c>
      <c r="X319">
        <f t="shared" si="244"/>
        <v>-37.489747418324072</v>
      </c>
      <c r="Y319">
        <f t="shared" si="228"/>
        <v>-195.00623593202641</v>
      </c>
      <c r="Z319">
        <f t="shared" si="245"/>
        <v>-15.006235932026414</v>
      </c>
      <c r="AC319">
        <v>1</v>
      </c>
      <c r="AD319">
        <f t="shared" si="229"/>
        <v>130.627422387</v>
      </c>
      <c r="AE319">
        <f t="shared" si="230"/>
        <v>-2.0252161705433598E-2</v>
      </c>
      <c r="AF319">
        <f t="shared" si="231"/>
        <v>1.1040656129527501E-2</v>
      </c>
      <c r="AG319">
        <f t="shared" si="246"/>
        <v>2672.6258852492479</v>
      </c>
      <c r="AH319">
        <f t="shared" si="247"/>
        <v>-4993.0412612673754</v>
      </c>
      <c r="AJ319">
        <f t="shared" si="232"/>
        <v>18000</v>
      </c>
      <c r="AK319">
        <f t="shared" si="233"/>
        <v>41860.151264925</v>
      </c>
      <c r="AL319">
        <v>1</v>
      </c>
      <c r="AM319">
        <f t="shared" si="234"/>
        <v>91.389715586662504</v>
      </c>
      <c r="AN319">
        <f t="shared" si="248"/>
        <v>460.1401238339584</v>
      </c>
      <c r="AO319">
        <f t="shared" si="249"/>
        <v>-191.92378227212495</v>
      </c>
      <c r="AQ319">
        <f t="shared" si="235"/>
        <v>9.0702865575632129E-3</v>
      </c>
      <c r="AR319">
        <f t="shared" si="236"/>
        <v>-9.5238008854413732</v>
      </c>
      <c r="AT319">
        <f t="shared" si="261"/>
        <v>-47528.489302463167</v>
      </c>
      <c r="AU319">
        <f t="shared" si="262"/>
        <v>-25498.845087423753</v>
      </c>
      <c r="AV319">
        <f t="shared" si="250"/>
        <v>-2.6491762665472827</v>
      </c>
      <c r="AW319">
        <f t="shared" si="251"/>
        <v>1390.1683548890214</v>
      </c>
      <c r="AX319">
        <f t="shared" si="252"/>
        <v>-10408.217106238957</v>
      </c>
      <c r="AY319">
        <f t="shared" si="260"/>
        <v>-1.4380176686699986</v>
      </c>
      <c r="BA319">
        <f t="shared" si="237"/>
        <v>5.1364959441880922</v>
      </c>
      <c r="BB319">
        <f t="shared" si="253"/>
        <v>14.213338990568779</v>
      </c>
      <c r="BC319">
        <f t="shared" si="254"/>
        <v>-1.2111585978772841</v>
      </c>
      <c r="BD319">
        <f t="shared" si="238"/>
        <v>-249.39427605864535</v>
      </c>
      <c r="BF319">
        <f t="shared" si="239"/>
        <v>-44.383480544232448</v>
      </c>
      <c r="BG319">
        <f t="shared" si="240"/>
        <v>-225.20027209268181</v>
      </c>
      <c r="BH319">
        <f t="shared" si="255"/>
        <v>-45.200272092681814</v>
      </c>
      <c r="BI319">
        <f t="shared" si="256"/>
        <v>-45.200272092681814</v>
      </c>
      <c r="BJ319">
        <f t="shared" si="241"/>
        <v>0</v>
      </c>
      <c r="BK319">
        <f t="shared" si="257"/>
        <v>0</v>
      </c>
      <c r="BM319">
        <f t="shared" si="258"/>
        <v>-58.596819534801227</v>
      </c>
      <c r="BN319">
        <f t="shared" si="242"/>
        <v>-155.8059960340365</v>
      </c>
      <c r="BQ319" s="56">
        <f t="shared" si="259"/>
        <v>31.115299790853918</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1.096405905364392</v>
      </c>
      <c r="D320">
        <f t="shared" si="213"/>
        <v>0.42248954891929408</v>
      </c>
      <c r="F320">
        <f t="shared" si="214"/>
        <v>7.0234320085265902E-5</v>
      </c>
      <c r="G320">
        <f t="shared" si="215"/>
        <v>3.2779464623431207E-3</v>
      </c>
      <c r="H320">
        <f t="shared" si="216"/>
        <v>-3.1383147035376573</v>
      </c>
      <c r="J320">
        <f t="shared" si="217"/>
        <v>15</v>
      </c>
      <c r="M320">
        <f t="shared" si="218"/>
        <v>4.9844362414025881E-3</v>
      </c>
      <c r="N320">
        <f t="shared" si="219"/>
        <v>-1.5707963250000001</v>
      </c>
      <c r="O320">
        <f t="shared" si="220"/>
        <v>131.87528459191668</v>
      </c>
      <c r="P320">
        <f t="shared" si="221"/>
        <v>1.5632133320980999</v>
      </c>
      <c r="Q320">
        <f t="shared" si="222"/>
        <v>92.265513132394517</v>
      </c>
      <c r="R320">
        <f t="shared" si="223"/>
        <v>1.5599578287997338</v>
      </c>
      <c r="S320">
        <f t="shared" si="224"/>
        <v>0.39187815690389771</v>
      </c>
      <c r="T320">
        <f t="shared" si="225"/>
        <v>-1.1681241825699389</v>
      </c>
      <c r="U320">
        <f t="shared" si="226"/>
        <v>0.47516007167812974</v>
      </c>
      <c r="V320">
        <f t="shared" si="227"/>
        <v>-1.0756503835753828</v>
      </c>
      <c r="X320">
        <f t="shared" si="244"/>
        <v>-37.691562801597918</v>
      </c>
      <c r="Y320">
        <f t="shared" si="228"/>
        <v>-195.219605977832</v>
      </c>
      <c r="Z320">
        <f t="shared" si="245"/>
        <v>-15.219605977832003</v>
      </c>
      <c r="AC320">
        <v>1</v>
      </c>
      <c r="AD320">
        <f t="shared" si="229"/>
        <v>131.87149307640001</v>
      </c>
      <c r="AE320">
        <f t="shared" si="230"/>
        <v>-2.0639754097256408E-2</v>
      </c>
      <c r="AF320">
        <f t="shared" si="231"/>
        <v>1.1145805235523E-2</v>
      </c>
      <c r="AG320">
        <f t="shared" si="246"/>
        <v>2633.7683802617075</v>
      </c>
      <c r="AH320">
        <f t="shared" si="247"/>
        <v>-4966.9207874986923</v>
      </c>
      <c r="AJ320">
        <f t="shared" si="232"/>
        <v>18000</v>
      </c>
      <c r="AK320">
        <f t="shared" si="233"/>
        <v>42258.819372210004</v>
      </c>
      <c r="AL320">
        <v>1</v>
      </c>
      <c r="AM320">
        <f t="shared" si="234"/>
        <v>92.260093830345014</v>
      </c>
      <c r="AN320">
        <f t="shared" si="248"/>
        <v>460.10069161888867</v>
      </c>
      <c r="AO320">
        <f t="shared" si="249"/>
        <v>-190.11360795529686</v>
      </c>
      <c r="AQ320">
        <f t="shared" si="235"/>
        <v>8.8999564792128158E-3</v>
      </c>
      <c r="AR320">
        <f t="shared" si="236"/>
        <v>-9.4339538679655863</v>
      </c>
      <c r="AT320">
        <f t="shared" si="261"/>
        <v>-46834.261151141305</v>
      </c>
      <c r="AU320">
        <f t="shared" si="262"/>
        <v>-24891.054777139827</v>
      </c>
      <c r="AV320">
        <f t="shared" si="250"/>
        <v>-2.6530863091205337</v>
      </c>
      <c r="AW320">
        <f t="shared" si="251"/>
        <v>1384.3252127313897</v>
      </c>
      <c r="AX320">
        <f t="shared" si="252"/>
        <v>-10331.225324377861</v>
      </c>
      <c r="AY320">
        <f t="shared" si="260"/>
        <v>-1.4375954382397118</v>
      </c>
      <c r="BA320">
        <f t="shared" si="237"/>
        <v>5.0882662726613006</v>
      </c>
      <c r="BB320">
        <f t="shared" si="253"/>
        <v>14.131396603599796</v>
      </c>
      <c r="BC320">
        <f t="shared" si="254"/>
        <v>-1.2154908708808219</v>
      </c>
      <c r="BD320">
        <f t="shared" si="238"/>
        <v>-249.64249701773014</v>
      </c>
      <c r="BF320">
        <f t="shared" si="239"/>
        <v>-44.616363244245925</v>
      </c>
      <c r="BG320">
        <f t="shared" si="240"/>
        <v>-225.24781645063155</v>
      </c>
      <c r="BH320">
        <f t="shared" si="255"/>
        <v>-45.247816450631547</v>
      </c>
      <c r="BI320">
        <f t="shared" si="256"/>
        <v>-45.247816450631547</v>
      </c>
      <c r="BJ320">
        <f t="shared" si="241"/>
        <v>0</v>
      </c>
      <c r="BK320">
        <f t="shared" si="257"/>
        <v>0</v>
      </c>
      <c r="BM320">
        <f t="shared" si="258"/>
        <v>-58.747759847845728</v>
      </c>
      <c r="BN320">
        <f t="shared" si="242"/>
        <v>-155.60531943290144</v>
      </c>
      <c r="BQ320" s="56">
        <f t="shared" si="259"/>
        <v>31.033357403884935</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1.0981517270922203</v>
      </c>
      <c r="D321">
        <f t="shared" si="213"/>
        <v>0.42601204747608334</v>
      </c>
      <c r="F321">
        <f t="shared" si="214"/>
        <v>6.8927578299055913E-5</v>
      </c>
      <c r="G321">
        <f t="shared" si="215"/>
        <v>3.2473073221066118E-3</v>
      </c>
      <c r="H321">
        <f t="shared" si="216"/>
        <v>-3.1383453426778938</v>
      </c>
      <c r="J321">
        <f t="shared" si="217"/>
        <v>15</v>
      </c>
      <c r="M321">
        <f t="shared" si="218"/>
        <v>4.9378527251277985E-3</v>
      </c>
      <c r="N321">
        <f t="shared" si="219"/>
        <v>-1.5707963250000001</v>
      </c>
      <c r="O321">
        <f t="shared" si="220"/>
        <v>133.11931984759678</v>
      </c>
      <c r="P321">
        <f t="shared" si="221"/>
        <v>1.5632841985286767</v>
      </c>
      <c r="Q321">
        <f t="shared" si="222"/>
        <v>93.135840731327605</v>
      </c>
      <c r="R321">
        <f t="shared" si="223"/>
        <v>1.560059115351651</v>
      </c>
      <c r="S321">
        <f t="shared" si="224"/>
        <v>0.3887715065748733</v>
      </c>
      <c r="T321">
        <f t="shared" si="225"/>
        <v>-1.1714984950461611</v>
      </c>
      <c r="U321">
        <f t="shared" si="226"/>
        <v>0.47171105633510968</v>
      </c>
      <c r="V321">
        <f t="shared" si="227"/>
        <v>-1.0795660375683822</v>
      </c>
      <c r="X321">
        <f t="shared" si="244"/>
        <v>-37.891736531060857</v>
      </c>
      <c r="Y321">
        <f t="shared" si="228"/>
        <v>-195.42735784299873</v>
      </c>
      <c r="Z321">
        <f t="shared" si="245"/>
        <v>-15.427357842998731</v>
      </c>
      <c r="AC321">
        <v>1</v>
      </c>
      <c r="AD321">
        <f t="shared" si="229"/>
        <v>133.1155637658</v>
      </c>
      <c r="AE321">
        <f t="shared" si="230"/>
        <v>-2.1031020350613085E-2</v>
      </c>
      <c r="AF321">
        <f t="shared" si="231"/>
        <v>1.12509543415185E-2</v>
      </c>
      <c r="AG321">
        <f t="shared" si="246"/>
        <v>2595.6720009952173</v>
      </c>
      <c r="AH321">
        <f t="shared" si="247"/>
        <v>-4940.88136784175</v>
      </c>
      <c r="AJ321">
        <f t="shared" si="232"/>
        <v>18000</v>
      </c>
      <c r="AK321">
        <f t="shared" si="233"/>
        <v>42657.487479495001</v>
      </c>
      <c r="AL321">
        <v>1</v>
      </c>
      <c r="AM321">
        <f t="shared" si="234"/>
        <v>93.130472074027509</v>
      </c>
      <c r="AN321">
        <f t="shared" si="248"/>
        <v>460.06235963559044</v>
      </c>
      <c r="AO321">
        <f t="shared" si="249"/>
        <v>-188.33725685855293</v>
      </c>
      <c r="AQ321">
        <f t="shared" si="235"/>
        <v>8.7343796537866589E-3</v>
      </c>
      <c r="AR321">
        <f t="shared" si="236"/>
        <v>-9.3457862295517256</v>
      </c>
      <c r="AT321">
        <f t="shared" si="261"/>
        <v>-46153.749464710723</v>
      </c>
      <c r="AU321">
        <f t="shared" si="262"/>
        <v>-24301.751177025126</v>
      </c>
      <c r="AV321">
        <f t="shared" si="250"/>
        <v>-2.6569399134623453</v>
      </c>
      <c r="AW321">
        <f t="shared" si="251"/>
        <v>1378.3125235646746</v>
      </c>
      <c r="AX321">
        <f t="shared" si="252"/>
        <v>-10255.264607979352</v>
      </c>
      <c r="AY321">
        <f t="shared" si="260"/>
        <v>-1.4371964312803638</v>
      </c>
      <c r="BA321">
        <f t="shared" si="237"/>
        <v>5.0409166205016902</v>
      </c>
      <c r="BB321">
        <f t="shared" si="253"/>
        <v>14.050190280619805</v>
      </c>
      <c r="BC321">
        <f t="shared" si="254"/>
        <v>-1.2197434821819815</v>
      </c>
      <c r="BD321">
        <f t="shared" si="238"/>
        <v>-249.88615369747464</v>
      </c>
      <c r="BF321">
        <f t="shared" si="239"/>
        <v>-44.846877154273024</v>
      </c>
      <c r="BG321">
        <f t="shared" si="240"/>
        <v>-225.29140432292598</v>
      </c>
      <c r="BH321">
        <f t="shared" si="255"/>
        <v>-45.291404322925985</v>
      </c>
      <c r="BI321">
        <f t="shared" si="256"/>
        <v>-45.291404322925985</v>
      </c>
      <c r="BJ321">
        <f t="shared" si="241"/>
        <v>0</v>
      </c>
      <c r="BK321">
        <f t="shared" si="257"/>
        <v>0</v>
      </c>
      <c r="BM321">
        <f t="shared" si="258"/>
        <v>-58.897067434892833</v>
      </c>
      <c r="BN321">
        <f t="shared" si="242"/>
        <v>-155.40525062545134</v>
      </c>
      <c r="BQ321" s="56">
        <f t="shared" si="259"/>
        <v>30.952151080904944</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1.099911131328936</v>
      </c>
      <c r="D322">
        <f t="shared" si="213"/>
        <v>0.42952332039484259</v>
      </c>
      <c r="F322">
        <f t="shared" si="214"/>
        <v>6.7656969685868593E-5</v>
      </c>
      <c r="G322">
        <f t="shared" si="215"/>
        <v>3.2172356864043883E-3</v>
      </c>
      <c r="H322">
        <f t="shared" si="216"/>
        <v>-3.1383754143135958</v>
      </c>
      <c r="J322">
        <f t="shared" si="217"/>
        <v>15</v>
      </c>
      <c r="M322">
        <f t="shared" si="218"/>
        <v>4.8921318665617998E-3</v>
      </c>
      <c r="N322">
        <f t="shared" si="219"/>
        <v>-1.5707963250000001</v>
      </c>
      <c r="O322">
        <f t="shared" si="220"/>
        <v>134.36335575942934</v>
      </c>
      <c r="P322">
        <f t="shared" si="221"/>
        <v>1.5633537526913217</v>
      </c>
      <c r="Q322">
        <f t="shared" si="222"/>
        <v>94.006169268046037</v>
      </c>
      <c r="R322">
        <f t="shared" si="223"/>
        <v>1.5601585264409257</v>
      </c>
      <c r="S322">
        <f t="shared" si="224"/>
        <v>0.38570943677479774</v>
      </c>
      <c r="T322">
        <f t="shared" si="225"/>
        <v>-1.1748196908429447</v>
      </c>
      <c r="U322">
        <f t="shared" si="226"/>
        <v>0.4683047248168542</v>
      </c>
      <c r="V322">
        <f t="shared" si="227"/>
        <v>-1.0834251983875092</v>
      </c>
      <c r="X322">
        <f t="shared" si="244"/>
        <v>-38.090288905456347</v>
      </c>
      <c r="Y322">
        <f t="shared" si="228"/>
        <v>-195.62962283574626</v>
      </c>
      <c r="Z322">
        <f t="shared" si="245"/>
        <v>-15.629622835746261</v>
      </c>
      <c r="AC322">
        <v>1</v>
      </c>
      <c r="AD322">
        <f t="shared" si="229"/>
        <v>134.35963445520002</v>
      </c>
      <c r="AE322">
        <f t="shared" si="230"/>
        <v>-2.1425960465503626E-2</v>
      </c>
      <c r="AF322">
        <f t="shared" si="231"/>
        <v>1.1356103447514001E-2</v>
      </c>
      <c r="AG322">
        <f t="shared" si="246"/>
        <v>2558.3194937398725</v>
      </c>
      <c r="AH322">
        <f t="shared" si="247"/>
        <v>-4914.9298955370359</v>
      </c>
      <c r="AJ322">
        <f t="shared" si="232"/>
        <v>18000</v>
      </c>
      <c r="AK322">
        <f t="shared" si="233"/>
        <v>43056.155586780005</v>
      </c>
      <c r="AL322">
        <v>1</v>
      </c>
      <c r="AM322">
        <f t="shared" si="234"/>
        <v>94.000850317710004</v>
      </c>
      <c r="AN322">
        <f t="shared" si="248"/>
        <v>460.02508733170862</v>
      </c>
      <c r="AO322">
        <f t="shared" si="249"/>
        <v>-186.59378987940619</v>
      </c>
      <c r="AQ322">
        <f t="shared" si="235"/>
        <v>8.5733808527256056E-3</v>
      </c>
      <c r="AR322">
        <f t="shared" si="236"/>
        <v>-9.2592513209436547</v>
      </c>
      <c r="AT322">
        <f t="shared" si="261"/>
        <v>-45486.637680233973</v>
      </c>
      <c r="AU322">
        <f t="shared" si="262"/>
        <v>-23730.260717665704</v>
      </c>
      <c r="AV322">
        <f t="shared" si="250"/>
        <v>-2.6607381736246651</v>
      </c>
      <c r="AW322">
        <f t="shared" si="251"/>
        <v>1372.1476541915924</v>
      </c>
      <c r="AX322">
        <f t="shared" si="252"/>
        <v>-10180.315323507162</v>
      </c>
      <c r="AY322">
        <f t="shared" si="260"/>
        <v>-1.4368193496261714</v>
      </c>
      <c r="BA322">
        <f t="shared" si="237"/>
        <v>4.9944238609980882</v>
      </c>
      <c r="BB322">
        <f t="shared" si="253"/>
        <v>13.96970793564169</v>
      </c>
      <c r="BC322">
        <f t="shared" si="254"/>
        <v>-1.2239188239984937</v>
      </c>
      <c r="BD322">
        <f t="shared" si="238"/>
        <v>-250.12538316185862</v>
      </c>
      <c r="BF322">
        <f t="shared" si="239"/>
        <v>-45.075064096767015</v>
      </c>
      <c r="BG322">
        <f t="shared" si="240"/>
        <v>-225.33117564592735</v>
      </c>
      <c r="BH322">
        <f t="shared" si="255"/>
        <v>-45.331175645927345</v>
      </c>
      <c r="BI322">
        <f t="shared" si="256"/>
        <v>-45.331175645927345</v>
      </c>
      <c r="BJ322">
        <f t="shared" si="241"/>
        <v>0</v>
      </c>
      <c r="BK322">
        <f t="shared" si="257"/>
        <v>0</v>
      </c>
      <c r="BM322">
        <f t="shared" si="258"/>
        <v>-59.044772032408702</v>
      </c>
      <c r="BN322">
        <f t="shared" si="242"/>
        <v>-155.2057924840687</v>
      </c>
      <c r="BQ322" s="56">
        <f t="shared" si="259"/>
        <v>30.871668735926825</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1.1016840530001937</v>
      </c>
      <c r="D323">
        <f t="shared" si="213"/>
        <v>0.43302333508489765</v>
      </c>
      <c r="F323">
        <f t="shared" si="214"/>
        <v>6.6421174219497031E-5</v>
      </c>
      <c r="G323">
        <f t="shared" si="215"/>
        <v>3.1877159317535851E-3</v>
      </c>
      <c r="H323">
        <f t="shared" si="216"/>
        <v>-3.1384049340682467</v>
      </c>
      <c r="J323">
        <f t="shared" si="217"/>
        <v>15</v>
      </c>
      <c r="M323">
        <f t="shared" si="218"/>
        <v>4.8472499228318748E-3</v>
      </c>
      <c r="N323">
        <f t="shared" si="219"/>
        <v>-1.5707963250000001</v>
      </c>
      <c r="O323">
        <f t="shared" si="220"/>
        <v>135.60739230935613</v>
      </c>
      <c r="P323">
        <f t="shared" si="221"/>
        <v>1.5634220307008457</v>
      </c>
      <c r="Q323">
        <f t="shared" si="222"/>
        <v>94.876498716742162</v>
      </c>
      <c r="R323">
        <f t="shared" si="223"/>
        <v>1.5602561136780424</v>
      </c>
      <c r="S323">
        <f t="shared" si="224"/>
        <v>0.3826911026723912</v>
      </c>
      <c r="T323">
        <f t="shared" si="225"/>
        <v>-1.1780889428011001</v>
      </c>
      <c r="U323">
        <f t="shared" si="226"/>
        <v>0.4649404602259018</v>
      </c>
      <c r="V323">
        <f t="shared" si="227"/>
        <v>-1.0872289673606947</v>
      </c>
      <c r="X323">
        <f t="shared" si="244"/>
        <v>-38.2872399230396</v>
      </c>
      <c r="Y323">
        <f t="shared" si="228"/>
        <v>-195.82652899252423</v>
      </c>
      <c r="Z323">
        <f t="shared" si="245"/>
        <v>-15.826528992524231</v>
      </c>
      <c r="AC323">
        <v>1</v>
      </c>
      <c r="AD323">
        <f t="shared" si="229"/>
        <v>135.60370514460001</v>
      </c>
      <c r="AE323">
        <f t="shared" si="230"/>
        <v>-2.1824574441928035E-2</v>
      </c>
      <c r="AF323">
        <f t="shared" si="231"/>
        <v>1.14612525535095E-2</v>
      </c>
      <c r="AG323">
        <f t="shared" si="246"/>
        <v>2521.6939902495074</v>
      </c>
      <c r="AH323">
        <f t="shared" si="247"/>
        <v>-4889.0728084344264</v>
      </c>
      <c r="AJ323">
        <f t="shared" si="232"/>
        <v>18000</v>
      </c>
      <c r="AK323">
        <f t="shared" si="233"/>
        <v>43454.823694065002</v>
      </c>
      <c r="AL323">
        <v>1</v>
      </c>
      <c r="AM323">
        <f t="shared" si="234"/>
        <v>94.871228561392513</v>
      </c>
      <c r="AN323">
        <f t="shared" si="248"/>
        <v>459.98883600609713</v>
      </c>
      <c r="AO323">
        <f t="shared" si="249"/>
        <v>-184.88230235833319</v>
      </c>
      <c r="AQ323">
        <f t="shared" si="235"/>
        <v>8.4167928484194521E-3</v>
      </c>
      <c r="AR323">
        <f t="shared" si="236"/>
        <v>-9.1743042047772025</v>
      </c>
      <c r="AT323">
        <f t="shared" si="261"/>
        <v>-44832.616647938805</v>
      </c>
      <c r="AU323">
        <f t="shared" si="262"/>
        <v>-23175.93809095689</v>
      </c>
      <c r="AV323">
        <f t="shared" si="250"/>
        <v>-2.6644821593143759</v>
      </c>
      <c r="AW323">
        <f t="shared" si="251"/>
        <v>1365.8467646349013</v>
      </c>
      <c r="AX323">
        <f t="shared" si="252"/>
        <v>-10106.3583679435</v>
      </c>
      <c r="AY323">
        <f t="shared" si="260"/>
        <v>-1.43646296552736</v>
      </c>
      <c r="BA323">
        <f t="shared" si="237"/>
        <v>4.9487656271873721</v>
      </c>
      <c r="BB323">
        <f t="shared" si="253"/>
        <v>13.889937723507428</v>
      </c>
      <c r="BC323">
        <f t="shared" si="254"/>
        <v>-1.228019193787016</v>
      </c>
      <c r="BD323">
        <f t="shared" si="238"/>
        <v>-250.36031704545235</v>
      </c>
      <c r="BF323">
        <f t="shared" si="239"/>
        <v>-45.300964855890278</v>
      </c>
      <c r="BG323">
        <f t="shared" si="240"/>
        <v>-225.3672648166737</v>
      </c>
      <c r="BH323">
        <f t="shared" si="255"/>
        <v>-45.367264816673696</v>
      </c>
      <c r="BI323">
        <f t="shared" si="256"/>
        <v>-45.367264816673696</v>
      </c>
      <c r="BJ323">
        <f t="shared" si="241"/>
        <v>0</v>
      </c>
      <c r="BK323">
        <f t="shared" si="257"/>
        <v>0</v>
      </c>
      <c r="BM323">
        <f t="shared" si="258"/>
        <v>-59.190902579397715</v>
      </c>
      <c r="BN323">
        <f t="shared" si="242"/>
        <v>-155.00694777122132</v>
      </c>
      <c r="BQ323" s="56">
        <f t="shared" si="259"/>
        <v>30.791898523792565</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1.1034704269515005</v>
      </c>
      <c r="D324">
        <f t="shared" si="213"/>
        <v>0.43651206026751843</v>
      </c>
      <c r="F324">
        <f t="shared" si="214"/>
        <v>6.521893160840538E-5</v>
      </c>
      <c r="G324">
        <f t="shared" si="215"/>
        <v>3.158733002981477E-3</v>
      </c>
      <c r="H324">
        <f t="shared" si="216"/>
        <v>-3.1384339169970188</v>
      </c>
      <c r="J324">
        <f t="shared" si="217"/>
        <v>15</v>
      </c>
      <c r="M324">
        <f t="shared" si="218"/>
        <v>4.8031840144424943E-3</v>
      </c>
      <c r="N324">
        <f t="shared" si="219"/>
        <v>-1.5707963250000001</v>
      </c>
      <c r="O324">
        <f t="shared" si="220"/>
        <v>136.85142947997556</v>
      </c>
      <c r="P324">
        <f t="shared" si="221"/>
        <v>1.5634890673589121</v>
      </c>
      <c r="Q324">
        <f t="shared" si="222"/>
        <v>95.74682905254663</v>
      </c>
      <c r="R324">
        <f t="shared" si="223"/>
        <v>1.560351926797088</v>
      </c>
      <c r="S324">
        <f t="shared" si="224"/>
        <v>0.37971567683725532</v>
      </c>
      <c r="T324">
        <f t="shared" si="225"/>
        <v>-1.1813073918031007</v>
      </c>
      <c r="U324">
        <f t="shared" si="226"/>
        <v>0.46161765139311511</v>
      </c>
      <c r="V324">
        <f t="shared" si="227"/>
        <v>-1.0909784208398789</v>
      </c>
      <c r="X324">
        <f t="shared" si="244"/>
        <v>-38.482609286117743</v>
      </c>
      <c r="Y324">
        <f t="shared" si="228"/>
        <v>-196.0182011627021</v>
      </c>
      <c r="Z324">
        <f t="shared" si="245"/>
        <v>-16.018201162702098</v>
      </c>
      <c r="AC324">
        <v>1</v>
      </c>
      <c r="AD324">
        <f t="shared" si="229"/>
        <v>136.847775834</v>
      </c>
      <c r="AE324">
        <f t="shared" si="230"/>
        <v>-2.2226862279886302E-2</v>
      </c>
      <c r="AF324">
        <f t="shared" si="231"/>
        <v>1.1566401659505E-2</v>
      </c>
      <c r="AG324">
        <f t="shared" si="246"/>
        <v>2485.7790027335432</v>
      </c>
      <c r="AH324">
        <f t="shared" si="247"/>
        <v>-4863.3161122989159</v>
      </c>
      <c r="AJ324">
        <f t="shared" si="232"/>
        <v>18000</v>
      </c>
      <c r="AK324">
        <f t="shared" si="233"/>
        <v>43853.491801350006</v>
      </c>
      <c r="AL324">
        <v>1</v>
      </c>
      <c r="AM324">
        <f t="shared" si="234"/>
        <v>95.741606805075008</v>
      </c>
      <c r="AN324">
        <f t="shared" si="248"/>
        <v>459.95356870833268</v>
      </c>
      <c r="AO324">
        <f t="shared" si="249"/>
        <v>-183.20192251423461</v>
      </c>
      <c r="AQ324">
        <f t="shared" si="235"/>
        <v>8.264455979788447E-3</v>
      </c>
      <c r="AR324">
        <f t="shared" si="236"/>
        <v>-9.0909015777672906</v>
      </c>
      <c r="AT324">
        <f t="shared" si="261"/>
        <v>-44191.38450733573</v>
      </c>
      <c r="AU324">
        <f t="shared" si="262"/>
        <v>-22638.164919857063</v>
      </c>
      <c r="AV324">
        <f t="shared" si="250"/>
        <v>-2.6681729164121073</v>
      </c>
      <c r="AW324">
        <f t="shared" si="251"/>
        <v>1359.4248900263096</v>
      </c>
      <c r="AX324">
        <f t="shared" si="252"/>
        <v>-10033.375146366916</v>
      </c>
      <c r="AY324">
        <f t="shared" si="260"/>
        <v>-1.4361261175627136</v>
      </c>
      <c r="BA324">
        <f t="shared" si="237"/>
        <v>4.9039202838606979</v>
      </c>
      <c r="BB324">
        <f t="shared" si="253"/>
        <v>13.810868037055448</v>
      </c>
      <c r="BC324">
        <f t="shared" si="254"/>
        <v>-1.2320467988493937</v>
      </c>
      <c r="BD324">
        <f t="shared" si="238"/>
        <v>-250.59108181733581</v>
      </c>
      <c r="BF324">
        <f t="shared" si="239"/>
        <v>-45.52461920928161</v>
      </c>
      <c r="BG324">
        <f t="shared" si="240"/>
        <v>-225.39980095898201</v>
      </c>
      <c r="BH324">
        <f t="shared" si="255"/>
        <v>-45.399800958982013</v>
      </c>
      <c r="BI324">
        <f t="shared" si="256"/>
        <v>-45.399800958982013</v>
      </c>
      <c r="BJ324">
        <f t="shared" si="241"/>
        <v>0</v>
      </c>
      <c r="BK324">
        <f t="shared" si="257"/>
        <v>0</v>
      </c>
      <c r="BM324">
        <f t="shared" si="258"/>
        <v>-59.335487246337067</v>
      </c>
      <c r="BN324">
        <f t="shared" si="242"/>
        <v>-154.80871914164621</v>
      </c>
      <c r="BQ324" s="56">
        <f t="shared" si="259"/>
        <v>30.712828837340584</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1.105270187956809</v>
      </c>
      <c r="D325">
        <f t="shared" si="213"/>
        <v>0.43998946596466021</v>
      </c>
      <c r="F325">
        <f t="shared" si="214"/>
        <v>6.4049038080998718E-5</v>
      </c>
      <c r="G325">
        <f t="shared" si="215"/>
        <v>3.1302723876161388E-3</v>
      </c>
      <c r="H325">
        <f t="shared" si="216"/>
        <v>-3.1384623776123841</v>
      </c>
      <c r="J325">
        <f t="shared" si="217"/>
        <v>15</v>
      </c>
      <c r="M325">
        <f t="shared" si="218"/>
        <v>4.7599120863844541E-3</v>
      </c>
      <c r="N325">
        <f t="shared" si="219"/>
        <v>-1.5707963250000001</v>
      </c>
      <c r="O325">
        <f t="shared" si="220"/>
        <v>138.09546725451298</v>
      </c>
      <c r="P325">
        <f t="shared" si="221"/>
        <v>1.5635548962131824</v>
      </c>
      <c r="Q325">
        <f t="shared" si="222"/>
        <v>96.617160251486112</v>
      </c>
      <c r="R325">
        <f t="shared" si="223"/>
        <v>1.5604460137402565</v>
      </c>
      <c r="S325">
        <f t="shared" si="224"/>
        <v>0.37678234897750978</v>
      </c>
      <c r="T325">
        <f t="shared" si="225"/>
        <v>-1.1844761477590677</v>
      </c>
      <c r="U325">
        <f t="shared" si="226"/>
        <v>0.45833569314695854</v>
      </c>
      <c r="V325">
        <f t="shared" si="227"/>
        <v>-1.0946746107668237</v>
      </c>
      <c r="X325">
        <f t="shared" si="244"/>
        <v>-38.676416405529125</v>
      </c>
      <c r="Y325">
        <f t="shared" si="228"/>
        <v>-196.20476109136291</v>
      </c>
      <c r="Z325">
        <f t="shared" si="245"/>
        <v>-16.204761091362911</v>
      </c>
      <c r="AC325">
        <v>1</v>
      </c>
      <c r="AD325">
        <f t="shared" si="229"/>
        <v>138.09184652340002</v>
      </c>
      <c r="AE325">
        <f t="shared" si="230"/>
        <v>-2.2632823979378439E-2</v>
      </c>
      <c r="AF325">
        <f t="shared" si="231"/>
        <v>1.1671550765500501E-2</v>
      </c>
      <c r="AG325">
        <f t="shared" si="246"/>
        <v>2450.5584185331836</v>
      </c>
      <c r="AH325">
        <f t="shared" si="247"/>
        <v>-4837.6654030193304</v>
      </c>
      <c r="AJ325">
        <f t="shared" si="232"/>
        <v>18000</v>
      </c>
      <c r="AK325">
        <f t="shared" si="233"/>
        <v>44252.159908635003</v>
      </c>
      <c r="AL325">
        <v>1</v>
      </c>
      <c r="AM325">
        <f t="shared" si="234"/>
        <v>96.611985048757504</v>
      </c>
      <c r="AN325">
        <f t="shared" si="248"/>
        <v>459.91925014453312</v>
      </c>
      <c r="AO325">
        <f t="shared" si="249"/>
        <v>-181.55180996439989</v>
      </c>
      <c r="AQ325">
        <f t="shared" si="235"/>
        <v>8.1162177451361544E-3</v>
      </c>
      <c r="AR325">
        <f t="shared" si="236"/>
        <v>-9.0090016971011302</v>
      </c>
      <c r="AT325">
        <f t="shared" si="261"/>
        <v>-43562.646560086578</v>
      </c>
      <c r="AU325">
        <f t="shared" si="262"/>
        <v>-22116.348497199931</v>
      </c>
      <c r="AV325">
        <f t="shared" si="250"/>
        <v>-2.6718114674862639</v>
      </c>
      <c r="AW325">
        <f t="shared" si="251"/>
        <v>1352.8960167077726</v>
      </c>
      <c r="AX325">
        <f t="shared" si="252"/>
        <v>-9961.3475509713426</v>
      </c>
      <c r="AY325">
        <f t="shared" si="260"/>
        <v>-1.4358077068093256</v>
      </c>
      <c r="BA325">
        <f t="shared" si="237"/>
        <v>4.8598669005590027</v>
      </c>
      <c r="BB325">
        <f t="shared" si="253"/>
        <v>13.732487503993521</v>
      </c>
      <c r="BC325">
        <f t="shared" si="254"/>
        <v>-1.2360037606769383</v>
      </c>
      <c r="BD325">
        <f t="shared" si="238"/>
        <v>-250.81779903000756</v>
      </c>
      <c r="BF325">
        <f t="shared" si="239"/>
        <v>-45.746065958804252</v>
      </c>
      <c r="BG325">
        <f t="shared" si="240"/>
        <v>-225.42890817446974</v>
      </c>
      <c r="BH325">
        <f t="shared" si="255"/>
        <v>-45.42890817446974</v>
      </c>
      <c r="BI325">
        <f t="shared" si="256"/>
        <v>-45.42890817446974</v>
      </c>
      <c r="BJ325">
        <f t="shared" si="241"/>
        <v>0</v>
      </c>
      <c r="BK325">
        <f t="shared" si="257"/>
        <v>0</v>
      </c>
      <c r="BM325">
        <f t="shared" si="258"/>
        <v>-59.47855346279777</v>
      </c>
      <c r="BN325">
        <f t="shared" si="242"/>
        <v>-154.6111091444622</v>
      </c>
      <c r="BQ325" s="56">
        <f t="shared" si="259"/>
        <v>30.63444830427866</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1.1070832707270004</v>
      </c>
      <c r="D326">
        <f t="shared" si="213"/>
        <v>0.44345552348750228</v>
      </c>
      <c r="F326">
        <f t="shared" si="214"/>
        <v>6.2910343370942227E-5</v>
      </c>
      <c r="G326">
        <f t="shared" si="215"/>
        <v>3.1023200916496328E-3</v>
      </c>
      <c r="H326">
        <f t="shared" si="216"/>
        <v>-3.1384903299083504</v>
      </c>
      <c r="J326">
        <f t="shared" si="217"/>
        <v>15</v>
      </c>
      <c r="M326">
        <f t="shared" si="218"/>
        <v>4.7174128713274501E-3</v>
      </c>
      <c r="N326">
        <f t="shared" si="219"/>
        <v>-1.5707963250000001</v>
      </c>
      <c r="O326">
        <f t="shared" si="220"/>
        <v>139.33950561679291</v>
      </c>
      <c r="P326">
        <f t="shared" si="221"/>
        <v>1.5636195496132916</v>
      </c>
      <c r="Q326">
        <f t="shared" si="222"/>
        <v>97.48749229044337</v>
      </c>
      <c r="R326">
        <f t="shared" si="223"/>
        <v>1.5605384207378263</v>
      </c>
      <c r="S326">
        <f t="shared" si="224"/>
        <v>0.37389032566958769</v>
      </c>
      <c r="T326">
        <f t="shared" si="225"/>
        <v>-1.187596290561292</v>
      </c>
      <c r="U326">
        <f t="shared" si="226"/>
        <v>0.45509398655278421</v>
      </c>
      <c r="V326">
        <f t="shared" si="227"/>
        <v>-1.098318565230743</v>
      </c>
      <c r="X326">
        <f t="shared" si="244"/>
        <v>-38.868680405064033</v>
      </c>
      <c r="Y326">
        <f t="shared" si="228"/>
        <v>-196.38632750019883</v>
      </c>
      <c r="Z326">
        <f t="shared" si="245"/>
        <v>-16.386327500198831</v>
      </c>
      <c r="AC326">
        <v>1</v>
      </c>
      <c r="AD326">
        <f t="shared" si="229"/>
        <v>139.33591721280001</v>
      </c>
      <c r="AE326">
        <f t="shared" si="230"/>
        <v>-2.3042459540404445E-2</v>
      </c>
      <c r="AF326">
        <f t="shared" si="231"/>
        <v>1.1776699871496E-2</v>
      </c>
      <c r="AG326">
        <f t="shared" si="246"/>
        <v>2416.0164945264337</v>
      </c>
      <c r="AH326">
        <f t="shared" si="247"/>
        <v>-4812.1258877658893</v>
      </c>
      <c r="AJ326">
        <f t="shared" si="232"/>
        <v>18000</v>
      </c>
      <c r="AK326">
        <f t="shared" si="233"/>
        <v>44650.82801592</v>
      </c>
      <c r="AL326">
        <v>1</v>
      </c>
      <c r="AM326">
        <f t="shared" si="234"/>
        <v>97.482363292439999</v>
      </c>
      <c r="AN326">
        <f t="shared" si="248"/>
        <v>459.88584658903557</v>
      </c>
      <c r="AO326">
        <f t="shared" si="249"/>
        <v>-179.9311543236995</v>
      </c>
      <c r="AQ326">
        <f t="shared" si="235"/>
        <v>7.971932420334487E-3</v>
      </c>
      <c r="AR326">
        <f t="shared" si="236"/>
        <v>-8.9285643107746253</v>
      </c>
      <c r="AT326">
        <f t="shared" si="261"/>
        <v>-42946.115140240407</v>
      </c>
      <c r="AU326">
        <f t="shared" si="262"/>
        <v>-21609.920589646947</v>
      </c>
      <c r="AV326">
        <f t="shared" si="250"/>
        <v>-2.6753988123016472</v>
      </c>
      <c r="AW326">
        <f t="shared" si="251"/>
        <v>1346.2731529792904</v>
      </c>
      <c r="AX326">
        <f t="shared" si="252"/>
        <v>-9890.2579414085121</v>
      </c>
      <c r="AY326">
        <f t="shared" si="260"/>
        <v>-1.4355066932520917</v>
      </c>
      <c r="BA326">
        <f t="shared" si="237"/>
        <v>4.8165852255413837</v>
      </c>
      <c r="BB326">
        <f t="shared" si="253"/>
        <v>13.654784983525916</v>
      </c>
      <c r="BC326">
        <f t="shared" si="254"/>
        <v>-1.2398921190495555</v>
      </c>
      <c r="BD326">
        <f t="shared" si="238"/>
        <v>-251.04058555424746</v>
      </c>
      <c r="BF326">
        <f t="shared" si="239"/>
        <v>-45.965342960296809</v>
      </c>
      <c r="BG326">
        <f t="shared" si="240"/>
        <v>-225.4547057794627</v>
      </c>
      <c r="BH326">
        <f t="shared" si="255"/>
        <v>-45.454705779462699</v>
      </c>
      <c r="BI326">
        <f t="shared" si="256"/>
        <v>-45.454705779462699</v>
      </c>
      <c r="BJ326">
        <f t="shared" si="241"/>
        <v>0</v>
      </c>
      <c r="BK326">
        <f t="shared" si="257"/>
        <v>0</v>
      </c>
      <c r="BM326">
        <f t="shared" si="258"/>
        <v>-59.620127943822723</v>
      </c>
      <c r="BN326">
        <f t="shared" si="242"/>
        <v>-154.41412022521524</v>
      </c>
      <c r="BQ326" s="56">
        <f t="shared" si="259"/>
        <v>30.556745783811053</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1.1089096099182592</v>
      </c>
      <c r="D327">
        <f t="shared" si="213"/>
        <v>0.44691020542479426</v>
      </c>
      <c r="F327">
        <f t="shared" si="214"/>
        <v>6.1801747888427647E-5</v>
      </c>
      <c r="G327">
        <f t="shared" si="215"/>
        <v>3.0748626165886675E-3</v>
      </c>
      <c r="H327">
        <f t="shared" si="216"/>
        <v>-3.1385177873834116</v>
      </c>
      <c r="J327">
        <f t="shared" si="217"/>
        <v>15</v>
      </c>
      <c r="M327">
        <f t="shared" si="218"/>
        <v>4.6756658547670296E-3</v>
      </c>
      <c r="N327">
        <f t="shared" si="219"/>
        <v>-1.5707963250000001</v>
      </c>
      <c r="O327">
        <f t="shared" si="220"/>
        <v>140.58354455121236</v>
      </c>
      <c r="P327">
        <f t="shared" si="221"/>
        <v>1.5636830587638539</v>
      </c>
      <c r="Q327">
        <f t="shared" si="222"/>
        <v>98.357825147119428</v>
      </c>
      <c r="R327">
        <f t="shared" si="223"/>
        <v>1.5606291923838926</v>
      </c>
      <c r="S327">
        <f t="shared" si="224"/>
        <v>0.37103883008160632</v>
      </c>
      <c r="T327">
        <f t="shared" si="225"/>
        <v>-1.1906688710081605</v>
      </c>
      <c r="U327">
        <f t="shared" si="226"/>
        <v>0.45189193912425751</v>
      </c>
      <c r="V327">
        <f t="shared" si="227"/>
        <v>-1.1019112890173783</v>
      </c>
      <c r="X327">
        <f t="shared" si="244"/>
        <v>-39.059420125828936</v>
      </c>
      <c r="Y327">
        <f t="shared" si="228"/>
        <v>-196.56301616651467</v>
      </c>
      <c r="Z327">
        <f t="shared" si="245"/>
        <v>-16.563016166514672</v>
      </c>
      <c r="AC327">
        <v>1</v>
      </c>
      <c r="AD327">
        <f t="shared" si="229"/>
        <v>140.5799879022</v>
      </c>
      <c r="AE327">
        <f t="shared" si="230"/>
        <v>-2.3455768962964318E-2</v>
      </c>
      <c r="AF327">
        <f t="shared" si="231"/>
        <v>1.18818489774915E-2</v>
      </c>
      <c r="AG327">
        <f t="shared" si="246"/>
        <v>2382.1378513024788</v>
      </c>
      <c r="AH327">
        <f t="shared" si="247"/>
        <v>-4786.70240514121</v>
      </c>
      <c r="AJ327">
        <f t="shared" si="232"/>
        <v>18000</v>
      </c>
      <c r="AK327">
        <f t="shared" si="233"/>
        <v>45049.496123205005</v>
      </c>
      <c r="AL327">
        <v>1</v>
      </c>
      <c r="AM327">
        <f t="shared" si="234"/>
        <v>98.352741536122508</v>
      </c>
      <c r="AN327">
        <f t="shared" si="248"/>
        <v>459.85332580151868</v>
      </c>
      <c r="AO327">
        <f t="shared" si="249"/>
        <v>-178.33917387810104</v>
      </c>
      <c r="AQ327">
        <f t="shared" si="235"/>
        <v>7.8314607005554853E-3</v>
      </c>
      <c r="AR327">
        <f t="shared" si="236"/>
        <v>-8.8495505916276986</v>
      </c>
      <c r="AT327">
        <f t="shared" si="261"/>
        <v>-42341.509482397341</v>
      </c>
      <c r="AU327">
        <f t="shared" si="262"/>
        <v>-21118.336303103704</v>
      </c>
      <c r="AV327">
        <f t="shared" si="250"/>
        <v>-2.6789359283221215</v>
      </c>
      <c r="AW327">
        <f t="shared" si="251"/>
        <v>1339.5683948924295</v>
      </c>
      <c r="AX327">
        <f t="shared" si="252"/>
        <v>-9820.089126346702</v>
      </c>
      <c r="AY327">
        <f t="shared" si="260"/>
        <v>-1.4352220924167529</v>
      </c>
      <c r="BA327">
        <f t="shared" si="237"/>
        <v>4.7740556607068845</v>
      </c>
      <c r="BB327">
        <f t="shared" si="253"/>
        <v>13.577749562777687</v>
      </c>
      <c r="BC327">
        <f t="shared" si="254"/>
        <v>-1.2437138359053685</v>
      </c>
      <c r="BD327">
        <f t="shared" si="238"/>
        <v>-251.25955380082976</v>
      </c>
      <c r="BF327">
        <f t="shared" si="239"/>
        <v>-46.18248715235076</v>
      </c>
      <c r="BG327">
        <f t="shared" si="240"/>
        <v>-225.4773085286908</v>
      </c>
      <c r="BH327">
        <f t="shared" si="255"/>
        <v>-45.477308528690799</v>
      </c>
      <c r="BI327">
        <f t="shared" si="256"/>
        <v>-45.477308528690799</v>
      </c>
      <c r="BJ327">
        <f t="shared" si="241"/>
        <v>0</v>
      </c>
      <c r="BK327">
        <f t="shared" si="257"/>
        <v>0</v>
      </c>
      <c r="BM327">
        <f t="shared" si="258"/>
        <v>-59.76023671512845</v>
      </c>
      <c r="BN327">
        <f t="shared" si="242"/>
        <v>-154.21775472786106</v>
      </c>
      <c r="BQ327" s="56">
        <f t="shared" si="259"/>
        <v>30.479710363062821</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1.1107491401403369</v>
      </c>
      <c r="D328">
        <f t="shared" si="213"/>
        <v>0.4503534856310179</v>
      </c>
      <c r="F328">
        <f t="shared" si="214"/>
        <v>6.0722200064393253E-5</v>
      </c>
      <c r="G328">
        <f t="shared" si="215"/>
        <v>3.0478869377136291E-3</v>
      </c>
      <c r="H328">
        <f t="shared" si="216"/>
        <v>-3.1385447630622867</v>
      </c>
      <c r="J328">
        <f t="shared" si="217"/>
        <v>15</v>
      </c>
      <c r="M328">
        <f t="shared" si="218"/>
        <v>4.6346512420059154E-3</v>
      </c>
      <c r="N328">
        <f t="shared" si="219"/>
        <v>-1.5707963250000001</v>
      </c>
      <c r="O328">
        <f t="shared" si="220"/>
        <v>141.82758404271573</v>
      </c>
      <c r="P328">
        <f t="shared" si="221"/>
        <v>1.5637454537746764</v>
      </c>
      <c r="Q328">
        <f t="shared" si="222"/>
        <v>99.228158799997559</v>
      </c>
      <c r="R328">
        <f t="shared" si="223"/>
        <v>1.5607183717081154</v>
      </c>
      <c r="S328">
        <f t="shared" si="224"/>
        <v>0.36822710169159506</v>
      </c>
      <c r="T328">
        <f t="shared" si="225"/>
        <v>-1.1936949116983482</v>
      </c>
      <c r="U328">
        <f t="shared" si="226"/>
        <v>0.4487289650089219</v>
      </c>
      <c r="V328">
        <f t="shared" si="227"/>
        <v>-1.1054537641491979</v>
      </c>
      <c r="X328">
        <f t="shared" si="244"/>
        <v>-39.248654130555863</v>
      </c>
      <c r="Y328">
        <f t="shared" si="228"/>
        <v>-196.73494000034793</v>
      </c>
      <c r="Z328">
        <f t="shared" si="245"/>
        <v>-16.734940000347933</v>
      </c>
      <c r="AC328">
        <v>1</v>
      </c>
      <c r="AD328">
        <f t="shared" si="229"/>
        <v>141.82405859159999</v>
      </c>
      <c r="AE328">
        <f t="shared" si="230"/>
        <v>-2.3872752247058052E-2</v>
      </c>
      <c r="AF328">
        <f t="shared" si="231"/>
        <v>1.1986998083487001E-2</v>
      </c>
      <c r="AG328">
        <f t="shared" si="246"/>
        <v>2348.9074671423809</v>
      </c>
      <c r="AH328">
        <f t="shared" si="247"/>
        <v>-4761.3994443679512</v>
      </c>
      <c r="AJ328">
        <f t="shared" si="232"/>
        <v>18000</v>
      </c>
      <c r="AK328">
        <f t="shared" si="233"/>
        <v>45448.164230490002</v>
      </c>
      <c r="AL328">
        <v>1</v>
      </c>
      <c r="AM328">
        <f t="shared" si="234"/>
        <v>99.223119779805003</v>
      </c>
      <c r="AN328">
        <f t="shared" si="248"/>
        <v>459.8216569491907</v>
      </c>
      <c r="AO328">
        <f t="shared" si="249"/>
        <v>-176.77511432794904</v>
      </c>
      <c r="AQ328">
        <f t="shared" si="235"/>
        <v>7.6946693639047678E-3</v>
      </c>
      <c r="AR328">
        <f t="shared" si="236"/>
        <v>-8.7719230748514345</v>
      </c>
      <c r="AT328">
        <f t="shared" si="261"/>
        <v>-41748.555588309966</v>
      </c>
      <c r="AU328">
        <f t="shared" si="262"/>
        <v>-20641.073006150982</v>
      </c>
      <c r="AV328">
        <f t="shared" si="250"/>
        <v>-2.6824237712068486</v>
      </c>
      <c r="AW328">
        <f t="shared" si="251"/>
        <v>1332.7929874570577</v>
      </c>
      <c r="AX328">
        <f t="shared" si="252"/>
        <v>-9750.8243461483362</v>
      </c>
      <c r="AY328">
        <f t="shared" si="260"/>
        <v>-1.434952972211462</v>
      </c>
      <c r="BA328">
        <f t="shared" si="237"/>
        <v>4.7322592374477921</v>
      </c>
      <c r="BB328">
        <f t="shared" si="253"/>
        <v>13.501370553053855</v>
      </c>
      <c r="BC328">
        <f t="shared" si="254"/>
        <v>-1.2474707989953866</v>
      </c>
      <c r="BD328">
        <f t="shared" si="238"/>
        <v>-251.47481192992018</v>
      </c>
      <c r="BF328">
        <f t="shared" si="239"/>
        <v>-46.397534584139031</v>
      </c>
      <c r="BG328">
        <f t="shared" si="240"/>
        <v>-225.49682682660907</v>
      </c>
      <c r="BH328">
        <f t="shared" si="255"/>
        <v>-45.496826826609066</v>
      </c>
      <c r="BI328">
        <f t="shared" si="256"/>
        <v>-45.496826826609066</v>
      </c>
      <c r="BJ328">
        <f t="shared" si="241"/>
        <v>0</v>
      </c>
      <c r="BK328">
        <f t="shared" si="257"/>
        <v>0</v>
      </c>
      <c r="BM328">
        <f t="shared" si="258"/>
        <v>-59.898905137192884</v>
      </c>
      <c r="BN328">
        <f t="shared" si="242"/>
        <v>-154.02201489668892</v>
      </c>
      <c r="BQ328" s="56">
        <f t="shared" si="259"/>
        <v>30.403331353338992</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1.1126017959647063</v>
      </c>
      <c r="D329">
        <f t="shared" ref="D329:D392" si="265">ATAN(A329/Fesr)</f>
        <v>0.45378533921437303</v>
      </c>
      <c r="F329">
        <f t="shared" ref="F329:F392" si="266">(Ro/(Ro+Rdcr))/SQRT((A329/(Q*Fo))^2+(1-(A329^2/Fo^2))^2)</f>
        <v>5.9670693855716972E-5</v>
      </c>
      <c r="G329">
        <f t="shared" ref="G329:G392" si="267">-ATAN(A329*Fo/(Q*(Fo^2-A329^2)))</f>
        <v>3.0213804834723916E-3</v>
      </c>
      <c r="H329">
        <f t="shared" ref="H329:H392" si="268">IF(G329&gt;0,G329-Pi,G329)</f>
        <v>-3.138571269516528</v>
      </c>
      <c r="J329">
        <f t="shared" ref="J329:J392" si="269">Vin/Vramp</f>
        <v>15</v>
      </c>
      <c r="M329">
        <f t="shared" ref="M329:M392" si="270">1/(2*Pi*_Rfb1*(Cc1ea_u+Cc2ea_u)*A329)</f>
        <v>4.5943499268580384E-3</v>
      </c>
      <c r="N329">
        <f t="shared" ref="N329:N392" si="271">-Pi/2</f>
        <v>-1.5707963250000001</v>
      </c>
      <c r="O329">
        <f t="shared" ref="O329:O392" si="272">SQRT(1+(A329/Fz1_u)^2)</f>
        <v>143.0716240767712</v>
      </c>
      <c r="P329">
        <f t="shared" ref="P329:P392" si="273">ATAN2(Fz1_u,A329)</f>
        <v>1.5638067637083559</v>
      </c>
      <c r="Q329">
        <f t="shared" ref="Q329:Q392" si="274">SQRT(1+(A329/Fz2_u)^2)</f>
        <v>100.09849322830938</v>
      </c>
      <c r="R329">
        <f t="shared" ref="R329:R392" si="275">ATAN2(Fz2_u,A329)</f>
        <v>1.5608060002437243</v>
      </c>
      <c r="S329">
        <f t="shared" ref="S329:S392" si="276">1/SQRT(1+(A329/Fp1_u)^2)</f>
        <v>0.36545439600173663</v>
      </c>
      <c r="T329">
        <f t="shared" ref="T329:T392" si="277">-ATAN2(Fp1_u,A329)</f>
        <v>-1.1966754078961299</v>
      </c>
      <c r="U329">
        <f t="shared" ref="U329:U392" si="278">1/SQRT(1+(A329/Fp2_u)^2)</f>
        <v>0.4456044851497743</v>
      </c>
      <c r="V329">
        <f t="shared" ref="V329:V392" si="279">-ATAN2(Fp2_u,A329)</f>
        <v>-1.1089469504164615</v>
      </c>
      <c r="X329">
        <f t="shared" si="244"/>
        <v>-39.436400707858176</v>
      </c>
      <c r="Y329">
        <f t="shared" ref="Y329:Y392" si="280">(180/Pi)*(D329+H329+N329+P329+R329+T329+V329)</f>
        <v>-196.90220911972145</v>
      </c>
      <c r="Z329">
        <f t="shared" si="245"/>
        <v>-16.902209119721448</v>
      </c>
      <c r="AC329">
        <v>1</v>
      </c>
      <c r="AD329">
        <f t="shared" ref="AD329:AD392" si="281">Rcea1_u*Cc1ea_u*A329*2*Pi</f>
        <v>143.06812928100001</v>
      </c>
      <c r="AE329">
        <f t="shared" ref="AE329:AE392" si="282">-Rcea1_u*Cc1ea_u*Cc2ea_u*(A329*2*Pi)^2</f>
        <v>-2.4293409392685653E-2</v>
      </c>
      <c r="AF329">
        <f t="shared" ref="AF329:AF392" si="283">(Cc2ea_u+Cc1ea_u)*A329*2*Pi</f>
        <v>1.20921471894825E-2</v>
      </c>
      <c r="AG329">
        <f t="shared" si="246"/>
        <v>2316.3106718397448</v>
      </c>
      <c r="AH329">
        <f t="shared" si="247"/>
        <v>-4736.2211635550457</v>
      </c>
      <c r="AJ329">
        <f t="shared" ref="AJ329:AJ392" si="284">_Rfb1</f>
        <v>18000</v>
      </c>
      <c r="AK329">
        <f t="shared" ref="AK329:AK392" si="285">_Rfb1*Rcea2_u*Cc3ea_u*A329*2*Pi</f>
        <v>45846.832337775006</v>
      </c>
      <c r="AL329">
        <v>1</v>
      </c>
      <c r="AM329">
        <f t="shared" ref="AM329:AM392" si="286">(_Rfb1+Rcea2_u)*Cc3ea_u*A329*2*Pi</f>
        <v>100.0934980234875</v>
      </c>
      <c r="AN329">
        <f t="shared" si="248"/>
        <v>459.79081053369157</v>
      </c>
      <c r="AO329">
        <f t="shared" si="249"/>
        <v>-175.23824759676597</v>
      </c>
      <c r="AQ329">
        <f t="shared" ref="AQ329:AQ392" si="287">Eadcg/(1+(Eadcg*A329/GBP)^2)</f>
        <v>7.5614309554397309E-3</v>
      </c>
      <c r="AR329">
        <f t="shared" ref="AR329:AR392" si="288">-(A329*Eadcg*Eadcg/GBP)/(1+(Eadcg*A329/GBP)^2)</f>
        <v>-8.6956455987556911</v>
      </c>
      <c r="AT329">
        <f t="shared" si="261"/>
        <v>-41166.986092384526</v>
      </c>
      <c r="AU329">
        <f t="shared" si="262"/>
        <v>-20177.629308252028</v>
      </c>
      <c r="AV329">
        <f t="shared" si="250"/>
        <v>-2.6858632752996794</v>
      </c>
      <c r="AW329">
        <f t="shared" si="251"/>
        <v>1325.9573815997001</v>
      </c>
      <c r="AX329">
        <f t="shared" si="252"/>
        <v>-9682.447256577856</v>
      </c>
      <c r="AY329">
        <f t="shared" si="260"/>
        <v>-1.4346984499629307</v>
      </c>
      <c r="BA329">
        <f t="shared" ref="BA329:BA392" si="289">SQRT(AT329^2+AU329^2)/SQRT(AW329^2+AX329^2)</f>
        <v>4.6911775934107016</v>
      </c>
      <c r="BB329">
        <f t="shared" si="253"/>
        <v>13.425637485966666</v>
      </c>
      <c r="BC329">
        <f t="shared" si="254"/>
        <v>-1.2511648253367487</v>
      </c>
      <c r="BD329">
        <f t="shared" ref="BD329:BD392" si="290">BC329*180/Pi-180</f>
        <v>-251.68646404893224</v>
      </c>
      <c r="BF329">
        <f t="shared" ref="BF329:BF392" si="291">20*LOG(BA329*J329*F329*C329)</f>
        <v>-46.610520442321082</v>
      </c>
      <c r="BG329">
        <f t="shared" ref="BG329:BG392" si="292">(180/Pi)*(D329+H329+BC329)</f>
        <v>-225.51336692712295</v>
      </c>
      <c r="BH329">
        <f t="shared" si="255"/>
        <v>-45.513366927122945</v>
      </c>
      <c r="BI329">
        <f t="shared" si="256"/>
        <v>-45.513366927122945</v>
      </c>
      <c r="BJ329">
        <f t="shared" ref="BJ329:BJ392" si="293">SUM((BF330&lt;0)*(BF329&gt;0))*A329</f>
        <v>0</v>
      </c>
      <c r="BK329">
        <f t="shared" si="257"/>
        <v>0</v>
      </c>
      <c r="BM329">
        <f t="shared" si="258"/>
        <v>-60.03615792828775</v>
      </c>
      <c r="BN329">
        <f t="shared" ref="BN329:BN392" si="294">(H329+D329)*180/Pi</f>
        <v>-153.82690287819074</v>
      </c>
      <c r="BQ329" s="56">
        <f t="shared" si="259"/>
        <v>30.327598286251806</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1.1144675119326009</v>
      </c>
      <c r="D330">
        <f t="shared" si="265"/>
        <v>0.45720574252459739</v>
      </c>
      <c r="F330">
        <f t="shared" si="266"/>
        <v>5.8646266400326875E-5</v>
      </c>
      <c r="G330">
        <f t="shared" si="267"/>
        <v>2.99533111594041E-3</v>
      </c>
      <c r="H330">
        <f t="shared" si="268"/>
        <v>-3.1385973188840599</v>
      </c>
      <c r="J330">
        <f t="shared" si="269"/>
        <v>15</v>
      </c>
      <c r="M330">
        <f t="shared" si="270"/>
        <v>4.554743461971331E-3</v>
      </c>
      <c r="N330">
        <f t="shared" si="271"/>
        <v>-1.5707963250000001</v>
      </c>
      <c r="O330">
        <f t="shared" si="272"/>
        <v>144.31566463934789</v>
      </c>
      <c r="P330">
        <f t="shared" si="273"/>
        <v>1.5638670166254118</v>
      </c>
      <c r="Q330">
        <f t="shared" si="274"/>
        <v>100.96882841200257</v>
      </c>
      <c r="R330">
        <f t="shared" si="275"/>
        <v>1.5608921180920066</v>
      </c>
      <c r="S330">
        <f t="shared" si="276"/>
        <v>0.36271998424966656</v>
      </c>
      <c r="T330">
        <f t="shared" si="277"/>
        <v>-1.1996113283686596</v>
      </c>
      <c r="U330">
        <f t="shared" si="278"/>
        <v>0.44251792742460772</v>
      </c>
      <c r="V330">
        <f t="shared" si="279"/>
        <v>-1.1123917858989256</v>
      </c>
      <c r="X330">
        <f t="shared" ref="X330:X393" si="296">20*LOG(C330*J330*O330*Q330*F330*M330*S330*U330)</f>
        <v>-39.622677876433784</v>
      </c>
      <c r="Y330">
        <f t="shared" si="280"/>
        <v>-197.06493092404367</v>
      </c>
      <c r="Z330">
        <f t="shared" ref="Z330:Z393" si="297">Y330+180</f>
        <v>-17.064930924043665</v>
      </c>
      <c r="AC330">
        <v>1</v>
      </c>
      <c r="AD330">
        <f t="shared" si="281"/>
        <v>144.3121999704</v>
      </c>
      <c r="AE330">
        <f t="shared" si="282"/>
        <v>-2.4717740399847119E-2</v>
      </c>
      <c r="AF330">
        <f t="shared" si="283"/>
        <v>1.2197296295478E-2</v>
      </c>
      <c r="AG330">
        <f t="shared" ref="AG330:AG359" si="298">AC330*AE330/(AE330^2+AF330^2)+AD330*AF330/(AE330^2+AF330^2)</f>
        <v>2284.3331403919301</v>
      </c>
      <c r="AH330">
        <f t="shared" ref="AH330:AH359" si="299">AD330*AE330/(AE330^2+AF330^2)-AC330*AF330/(AE330^2+AF330^2)</f>
        <v>-4711.1714070829921</v>
      </c>
      <c r="AJ330">
        <f t="shared" si="284"/>
        <v>18000</v>
      </c>
      <c r="AK330">
        <f t="shared" si="285"/>
        <v>46245.500445060003</v>
      </c>
      <c r="AL330">
        <v>1</v>
      </c>
      <c r="AM330">
        <f t="shared" si="286"/>
        <v>100.96387626717001</v>
      </c>
      <c r="AN330">
        <f t="shared" ref="AN330:AN359" si="300">AJ330*AL330/(AL330^2+AM330^2)+AK330*AM330/(AL330^2+AM330^2)</f>
        <v>459.76075832238598</v>
      </c>
      <c r="AO330">
        <f t="shared" ref="AO330:AO359" si="301">AK330*AL330/(AL330^2+AM330^2)-AJ330*AM330/(AL330^2+AM330^2)</f>
        <v>-173.7278707016234</v>
      </c>
      <c r="AQ330">
        <f t="shared" si="287"/>
        <v>7.431623490172793E-3</v>
      </c>
      <c r="AR330">
        <f t="shared" si="288"/>
        <v>-8.6206832486004394</v>
      </c>
      <c r="AT330">
        <f t="shared" si="261"/>
        <v>-40596.540126500193</v>
      </c>
      <c r="AU330">
        <f t="shared" si="262"/>
        <v>-19727.524089694656</v>
      </c>
      <c r="AV330">
        <f t="shared" ref="AV330:AV393" si="302">ATAN2(AT330,AU330)</f>
        <v>-2.6892553541113422</v>
      </c>
      <c r="AW330">
        <f t="shared" ref="AW330:AW393" si="303">AG330-AH330*AO330/_Rfb2+AG330*AN330/_Rfb2+AN330-AO330*AR330+AQ330*AN330</f>
        <v>1319.0712871853004</v>
      </c>
      <c r="AX330">
        <f t="shared" ref="AX330:AX393" si="304">AH330+AH330*AN330/_Rfb2+AG330*AO330/_Rfb2+AO330+AO330*AQ330+AN330*AR330</f>
        <v>-9614.9419134590771</v>
      </c>
      <c r="AY330">
        <f t="shared" si="260"/>
        <v>-1.4344576896342038</v>
      </c>
      <c r="BA330">
        <f t="shared" si="289"/>
        <v>4.650792950140298</v>
      </c>
      <c r="BB330">
        <f t="shared" ref="BB330:BB393" si="305">20*LOG(BA330)</f>
        <v>13.350540109460098</v>
      </c>
      <c r="BC330">
        <f t="shared" ref="BC330:BC393" si="306">AV330-AY330</f>
        <v>-1.2547976644771384</v>
      </c>
      <c r="BD330">
        <f t="shared" si="290"/>
        <v>-251.89461039956433</v>
      </c>
      <c r="BF330">
        <f t="shared" si="291"/>
        <v>-46.821479077050377</v>
      </c>
      <c r="BG330">
        <f t="shared" si="292"/>
        <v>-225.52703112244296</v>
      </c>
      <c r="BH330">
        <f t="shared" ref="BH330:BH393" si="307">IF(BG330&gt;180,BG330-180,BG330+180)</f>
        <v>-45.527031122442963</v>
      </c>
      <c r="BI330">
        <f t="shared" ref="BI330:BI393" si="308">IF(BH330&gt;180,BH330-360,BH330)</f>
        <v>-45.527031122442963</v>
      </c>
      <c r="BJ330">
        <f t="shared" si="293"/>
        <v>0</v>
      </c>
      <c r="BK330">
        <f t="shared" ref="BK330:BK393" si="309">IF(BJ330&gt;0,BI330,0)</f>
        <v>0</v>
      </c>
      <c r="BM330">
        <f t="shared" ref="BM330:BM393" si="310">20*LOG(J330*F330*C330)</f>
        <v>-60.172019186510475</v>
      </c>
      <c r="BN330">
        <f t="shared" si="294"/>
        <v>-153.63242072287863</v>
      </c>
      <c r="BQ330" s="56">
        <f t="shared" ref="BQ330:BQ393" si="311">20*LOG(BA330*7)</f>
        <v>30.252500909745233</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1.1163462225629437</v>
      </c>
      <c r="D331">
        <f t="shared" si="265"/>
        <v>0.4606146731406276</v>
      </c>
      <c r="F331">
        <f t="shared" si="266"/>
        <v>5.7647995812021302E-5</v>
      </c>
      <c r="G331">
        <f t="shared" si="267"/>
        <v>2.9697271122832531E-3</v>
      </c>
      <c r="H331">
        <f t="shared" si="268"/>
        <v>-3.1386229228877172</v>
      </c>
      <c r="J331">
        <f t="shared" si="269"/>
        <v>15</v>
      </c>
      <c r="M331">
        <f t="shared" si="270"/>
        <v>4.5158140306724307E-3</v>
      </c>
      <c r="N331">
        <f t="shared" si="271"/>
        <v>-1.5707963250000001</v>
      </c>
      <c r="O331">
        <f t="shared" si="272"/>
        <v>145.5597057168946</v>
      </c>
      <c r="P331">
        <f t="shared" si="273"/>
        <v>1.5639262396271065</v>
      </c>
      <c r="Q331">
        <f t="shared" si="274"/>
        <v>101.83916433171025</v>
      </c>
      <c r="R331">
        <f t="shared" si="275"/>
        <v>1.5609767639834897</v>
      </c>
      <c r="S331">
        <f t="shared" si="276"/>
        <v>0.36002315311777139</v>
      </c>
      <c r="T331">
        <f t="shared" si="277"/>
        <v>-1.2025036161960552</v>
      </c>
      <c r="U331">
        <f t="shared" si="278"/>
        <v>0.4394687267647655</v>
      </c>
      <c r="V331">
        <f t="shared" si="279"/>
        <v>-1.1157891874780268</v>
      </c>
      <c r="X331">
        <f t="shared" si="296"/>
        <v>-39.807503389216699</v>
      </c>
      <c r="Y331">
        <f t="shared" si="280"/>
        <v>-197.22321016567935</v>
      </c>
      <c r="Z331">
        <f t="shared" si="297"/>
        <v>-17.223210165679347</v>
      </c>
      <c r="AC331">
        <v>1</v>
      </c>
      <c r="AD331">
        <f t="shared" si="281"/>
        <v>145.55627065980002</v>
      </c>
      <c r="AE331">
        <f t="shared" si="282"/>
        <v>-2.5145745268542449E-2</v>
      </c>
      <c r="AF331">
        <f t="shared" si="283"/>
        <v>1.2302445401473499E-2</v>
      </c>
      <c r="AG331">
        <f t="shared" si="298"/>
        <v>2252.9608865895384</v>
      </c>
      <c r="AH331">
        <f t="shared" si="299"/>
        <v>-4686.2537221473785</v>
      </c>
      <c r="AJ331">
        <f t="shared" si="284"/>
        <v>18000</v>
      </c>
      <c r="AK331">
        <f t="shared" si="285"/>
        <v>46644.168552345</v>
      </c>
      <c r="AL331">
        <v>1</v>
      </c>
      <c r="AM331">
        <f t="shared" si="286"/>
        <v>101.83425451085252</v>
      </c>
      <c r="AN331">
        <f t="shared" si="300"/>
        <v>459.73147328374807</v>
      </c>
      <c r="AO331">
        <f t="shared" si="301"/>
        <v>-172.24330468140246</v>
      </c>
      <c r="AQ331">
        <f t="shared" si="287"/>
        <v>7.3051301737671317E-3</v>
      </c>
      <c r="AR331">
        <f t="shared" si="288"/>
        <v>-8.5470023033075435</v>
      </c>
      <c r="AT331">
        <f t="shared" si="261"/>
        <v>-40036.963184524247</v>
      </c>
      <c r="AU331">
        <f t="shared" si="262"/>
        <v>-19290.295580410177</v>
      </c>
      <c r="AV331">
        <f t="shared" si="302"/>
        <v>-2.6926009007941358</v>
      </c>
      <c r="AW331">
        <f t="shared" si="303"/>
        <v>1312.1437223897967</v>
      </c>
      <c r="AX331">
        <f t="shared" si="304"/>
        <v>-9548.2927582085413</v>
      </c>
      <c r="AY331">
        <f t="shared" ref="AY331:AY394" si="312">ATAN2(AW331,AX331)</f>
        <v>-1.4342298992120386</v>
      </c>
      <c r="BA331">
        <f t="shared" si="289"/>
        <v>4.6110880915797239</v>
      </c>
      <c r="BB331">
        <f t="shared" si="305"/>
        <v>13.276068383757185</v>
      </c>
      <c r="BC331">
        <f t="shared" si="306"/>
        <v>-1.2583710015820972</v>
      </c>
      <c r="BD331">
        <f t="shared" si="290"/>
        <v>-252.09934753468991</v>
      </c>
      <c r="BF331">
        <f t="shared" si="291"/>
        <v>-47.030444027110264</v>
      </c>
      <c r="BG331">
        <f t="shared" si="292"/>
        <v>-225.53791792174377</v>
      </c>
      <c r="BH331">
        <f t="shared" si="307"/>
        <v>-45.53791792174377</v>
      </c>
      <c r="BI331">
        <f t="shared" si="308"/>
        <v>-45.53791792174377</v>
      </c>
      <c r="BJ331">
        <f t="shared" si="293"/>
        <v>0</v>
      </c>
      <c r="BK331">
        <f t="shared" si="309"/>
        <v>0</v>
      </c>
      <c r="BM331">
        <f t="shared" si="310"/>
        <v>-60.306512410867448</v>
      </c>
      <c r="BN331">
        <f t="shared" si="294"/>
        <v>-153.43857038705386</v>
      </c>
      <c r="BQ331" s="56">
        <f t="shared" si="311"/>
        <v>30.178029184042323</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1.1182378623601621</v>
      </c>
      <c r="D332">
        <f t="shared" si="265"/>
        <v>0.46401210985811098</v>
      </c>
      <c r="F332">
        <f t="shared" si="266"/>
        <v>5.6674999105565241E-5</v>
      </c>
      <c r="G332">
        <f t="shared" si="267"/>
        <v>2.9445571471621032E-3</v>
      </c>
      <c r="H332">
        <f t="shared" si="268"/>
        <v>-3.1386480928528382</v>
      </c>
      <c r="J332">
        <f t="shared" si="269"/>
        <v>15</v>
      </c>
      <c r="M332">
        <f t="shared" si="270"/>
        <v>4.4775444202430027E-3</v>
      </c>
      <c r="N332">
        <f t="shared" si="271"/>
        <v>-1.5707963250000001</v>
      </c>
      <c r="O332">
        <f t="shared" si="272"/>
        <v>146.80374729631956</v>
      </c>
      <c r="P332">
        <f t="shared" si="273"/>
        <v>1.5639844588960883</v>
      </c>
      <c r="Q332">
        <f t="shared" si="274"/>
        <v>102.709500968722</v>
      </c>
      <c r="R332">
        <f t="shared" si="275"/>
        <v>1.561059975336013</v>
      </c>
      <c r="S332">
        <f t="shared" si="276"/>
        <v>0.35736320444133013</v>
      </c>
      <c r="T332">
        <f t="shared" si="277"/>
        <v>-1.2053531895551097</v>
      </c>
      <c r="U332">
        <f t="shared" si="278"/>
        <v>0.43645632525484296</v>
      </c>
      <c r="V332">
        <f t="shared" si="279"/>
        <v>-1.1191400513393992</v>
      </c>
      <c r="X332">
        <f t="shared" si="296"/>
        <v>-39.990894737477475</v>
      </c>
      <c r="Y332">
        <f t="shared" si="280"/>
        <v>-197.37714901971273</v>
      </c>
      <c r="Z332">
        <f t="shared" si="297"/>
        <v>-17.377149019712732</v>
      </c>
      <c r="AC332">
        <v>1</v>
      </c>
      <c r="AD332">
        <f t="shared" si="281"/>
        <v>146.80034134920001</v>
      </c>
      <c r="AE332">
        <f t="shared" si="282"/>
        <v>-2.5577423998771644E-2</v>
      </c>
      <c r="AF332">
        <f t="shared" si="283"/>
        <v>1.2407594507468998E-2</v>
      </c>
      <c r="AG332">
        <f t="shared" si="298"/>
        <v>2222.1802565293187</v>
      </c>
      <c r="AH332">
        <f t="shared" si="299"/>
        <v>-4661.4713744983364</v>
      </c>
      <c r="AJ332">
        <f t="shared" si="284"/>
        <v>18000</v>
      </c>
      <c r="AK332">
        <f t="shared" si="285"/>
        <v>47042.836659630004</v>
      </c>
      <c r="AL332">
        <v>1</v>
      </c>
      <c r="AM332">
        <f t="shared" si="286"/>
        <v>102.704632754535</v>
      </c>
      <c r="AN332">
        <f t="shared" si="300"/>
        <v>459.70292952656274</v>
      </c>
      <c r="AO332">
        <f t="shared" si="301"/>
        <v>-170.78389357951266</v>
      </c>
      <c r="AQ332">
        <f t="shared" si="287"/>
        <v>7.1818391397305802E-3</v>
      </c>
      <c r="AR332">
        <f t="shared" si="288"/>
        <v>-8.4745701848820847</v>
      </c>
      <c r="AT332">
        <f t="shared" si="261"/>
        <v>-39488.006986863038</v>
      </c>
      <c r="AU332">
        <f t="shared" si="262"/>
        <v>-18865.500484983091</v>
      </c>
      <c r="AV332">
        <f t="shared" si="302"/>
        <v>-2.6959007886088626</v>
      </c>
      <c r="AW332">
        <f t="shared" si="303"/>
        <v>1305.18305968859</v>
      </c>
      <c r="AX332">
        <f t="shared" si="304"/>
        <v>-9482.4846041777291</v>
      </c>
      <c r="AY332">
        <f t="shared" si="312"/>
        <v>-1.4340143282527145</v>
      </c>
      <c r="BA332">
        <f t="shared" si="289"/>
        <v>4.5720463434008654</v>
      </c>
      <c r="BB332">
        <f t="shared" si="305"/>
        <v>13.202212477252562</v>
      </c>
      <c r="BC332">
        <f t="shared" si="306"/>
        <v>-1.2618864603561482</v>
      </c>
      <c r="BD332">
        <f t="shared" si="290"/>
        <v>-252.30076848572543</v>
      </c>
      <c r="BF332">
        <f t="shared" si="291"/>
        <v>-47.237448044204584</v>
      </c>
      <c r="BG332">
        <f t="shared" si="292"/>
        <v>-225.54612222025585</v>
      </c>
      <c r="BH332">
        <f t="shared" si="307"/>
        <v>-45.546122220255853</v>
      </c>
      <c r="BI332">
        <f t="shared" si="308"/>
        <v>-45.546122220255853</v>
      </c>
      <c r="BJ332">
        <f t="shared" si="293"/>
        <v>0</v>
      </c>
      <c r="BK332">
        <f t="shared" si="309"/>
        <v>0</v>
      </c>
      <c r="BM332">
        <f t="shared" si="310"/>
        <v>-60.439660521457135</v>
      </c>
      <c r="BN332">
        <f t="shared" si="294"/>
        <v>-153.24535373453043</v>
      </c>
      <c r="BQ332" s="56">
        <f t="shared" si="311"/>
        <v>30.104173277537697</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1.1201423658218879</v>
      </c>
      <c r="D333">
        <f t="shared" si="265"/>
        <v>0.46739803267677515</v>
      </c>
      <c r="F333">
        <f t="shared" si="266"/>
        <v>5.5726430243341037E-5</v>
      </c>
      <c r="G333">
        <f t="shared" si="267"/>
        <v>2.9198102760267107E-3</v>
      </c>
      <c r="H333">
        <f t="shared" si="268"/>
        <v>-3.1386728397239736</v>
      </c>
      <c r="J333">
        <f t="shared" si="269"/>
        <v>15</v>
      </c>
      <c r="M333">
        <f t="shared" si="270"/>
        <v>4.4399179965434821E-3</v>
      </c>
      <c r="N333">
        <f t="shared" si="271"/>
        <v>-1.5707963250000001</v>
      </c>
      <c r="O333">
        <f t="shared" si="272"/>
        <v>148.04778936497087</v>
      </c>
      <c r="P333">
        <f t="shared" si="273"/>
        <v>1.5640416997349837</v>
      </c>
      <c r="Q333">
        <f t="shared" si="274"/>
        <v>103.57983830495624</v>
      </c>
      <c r="R333">
        <f t="shared" si="275"/>
        <v>1.5611417883098719</v>
      </c>
      <c r="S333">
        <f t="shared" si="276"/>
        <v>0.35473945491625847</v>
      </c>
      <c r="T333">
        <f t="shared" si="277"/>
        <v>-1.2081609424774453</v>
      </c>
      <c r="U333">
        <f t="shared" si="278"/>
        <v>0.43348017221477858</v>
      </c>
      <c r="V333">
        <f t="shared" si="279"/>
        <v>-1.1224452534656384</v>
      </c>
      <c r="X333">
        <f t="shared" si="296"/>
        <v>-40.172869154873077</v>
      </c>
      <c r="Y333">
        <f t="shared" si="280"/>
        <v>-197.52684715193001</v>
      </c>
      <c r="Z333">
        <f t="shared" si="297"/>
        <v>-17.526847151930014</v>
      </c>
      <c r="AC333">
        <v>1</v>
      </c>
      <c r="AD333">
        <f t="shared" si="281"/>
        <v>148.04441203860003</v>
      </c>
      <c r="AE333">
        <f t="shared" si="282"/>
        <v>-2.6012776590534706E-2</v>
      </c>
      <c r="AF333">
        <f t="shared" si="283"/>
        <v>1.2512743613464501E-2</v>
      </c>
      <c r="AG333">
        <f t="shared" si="298"/>
        <v>2191.9779220732194</v>
      </c>
      <c r="AH333">
        <f t="shared" si="299"/>
        <v>-4636.8273634123361</v>
      </c>
      <c r="AJ333">
        <f t="shared" si="284"/>
        <v>18000</v>
      </c>
      <c r="AK333">
        <f t="shared" si="285"/>
        <v>47441.504766915001</v>
      </c>
      <c r="AL333">
        <v>1</v>
      </c>
      <c r="AM333">
        <f t="shared" si="286"/>
        <v>103.57501099821751</v>
      </c>
      <c r="AN333">
        <f t="shared" si="300"/>
        <v>459.67510224268511</v>
      </c>
      <c r="AO333">
        <f t="shared" si="301"/>
        <v>-169.34900347786765</v>
      </c>
      <c r="AQ333">
        <f t="shared" si="287"/>
        <v>7.0616432020032469E-3</v>
      </c>
      <c r="AR333">
        <f t="shared" si="288"/>
        <v>-8.4033554103838632</v>
      </c>
      <c r="AT333">
        <f t="shared" si="261"/>
        <v>-38949.429345354649</v>
      </c>
      <c r="AU333">
        <f t="shared" si="262"/>
        <v>-18452.713151325672</v>
      </c>
      <c r="AV333">
        <f t="shared" si="302"/>
        <v>-2.6991558713837991</v>
      </c>
      <c r="AW333">
        <f t="shared" si="303"/>
        <v>1298.19706870548</v>
      </c>
      <c r="AX333">
        <f t="shared" si="304"/>
        <v>-9417.5026237430484</v>
      </c>
      <c r="AY333">
        <f t="shared" si="312"/>
        <v>-1.4338102655758886</v>
      </c>
      <c r="BA333">
        <f t="shared" si="289"/>
        <v>4.5336515531374566</v>
      </c>
      <c r="BB333">
        <f t="shared" si="305"/>
        <v>13.128962762369802</v>
      </c>
      <c r="BC333">
        <f t="shared" si="306"/>
        <v>-1.2653456058079104</v>
      </c>
      <c r="BD333">
        <f t="shared" si="290"/>
        <v>-252.49896292105976</v>
      </c>
      <c r="BF333">
        <f t="shared" si="291"/>
        <v>-47.44252311642903</v>
      </c>
      <c r="BG333">
        <f t="shared" si="292"/>
        <v>-225.55173545937583</v>
      </c>
      <c r="BH333">
        <f t="shared" si="307"/>
        <v>-45.551735459375834</v>
      </c>
      <c r="BI333">
        <f t="shared" si="308"/>
        <v>-45.551735459375834</v>
      </c>
      <c r="BJ333">
        <f t="shared" si="293"/>
        <v>0</v>
      </c>
      <c r="BK333">
        <f t="shared" si="309"/>
        <v>0</v>
      </c>
      <c r="BM333">
        <f t="shared" si="310"/>
        <v>-60.571485878798832</v>
      </c>
      <c r="BN333">
        <f t="shared" si="294"/>
        <v>-153.05277253831611</v>
      </c>
      <c r="BQ333" s="56">
        <f t="shared" si="311"/>
        <v>30.030923562654941</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1.1220596674465431</v>
      </c>
      <c r="D334">
        <f t="shared" si="265"/>
        <v>0.47077242278766529</v>
      </c>
      <c r="F334">
        <f t="shared" si="266"/>
        <v>5.4801478295482057E-5</v>
      </c>
      <c r="G334">
        <f t="shared" si="267"/>
        <v>2.8954759192440223E-3</v>
      </c>
      <c r="H334">
        <f t="shared" si="268"/>
        <v>-3.1386971740807561</v>
      </c>
      <c r="J334">
        <f t="shared" si="269"/>
        <v>15</v>
      </c>
      <c r="M334">
        <f t="shared" si="270"/>
        <v>4.4029186799056201E-3</v>
      </c>
      <c r="N334">
        <f t="shared" si="271"/>
        <v>-1.5707963250000001</v>
      </c>
      <c r="O334">
        <f t="shared" si="272"/>
        <v>149.29183191061847</v>
      </c>
      <c r="P334">
        <f t="shared" si="273"/>
        <v>1.5640979866030631</v>
      </c>
      <c r="Q334">
        <f t="shared" si="274"/>
        <v>104.450176322934</v>
      </c>
      <c r="R334">
        <f t="shared" si="275"/>
        <v>1.5612222378602063</v>
      </c>
      <c r="S334">
        <f t="shared" si="276"/>
        <v>0.35215123580713464</v>
      </c>
      <c r="T334">
        <f t="shared" si="277"/>
        <v>-1.2109277455828993</v>
      </c>
      <c r="U334">
        <f t="shared" si="278"/>
        <v>0.4305397242656796</v>
      </c>
      <c r="V334">
        <f t="shared" si="279"/>
        <v>-1.1257056501192391</v>
      </c>
      <c r="X334">
        <f t="shared" si="296"/>
        <v>-40.353443621446615</v>
      </c>
      <c r="Y334">
        <f t="shared" si="280"/>
        <v>-197.6724017850477</v>
      </c>
      <c r="Z334">
        <f t="shared" si="297"/>
        <v>-17.672401785047697</v>
      </c>
      <c r="AC334">
        <v>1</v>
      </c>
      <c r="AD334">
        <f t="shared" si="281"/>
        <v>149.28848272800002</v>
      </c>
      <c r="AE334">
        <f t="shared" si="282"/>
        <v>-2.6451803043831636E-2</v>
      </c>
      <c r="AF334">
        <f t="shared" si="283"/>
        <v>1.2617892719460001E-2</v>
      </c>
      <c r="AG334">
        <f t="shared" si="298"/>
        <v>2162.3408742740862</v>
      </c>
      <c r="AH334">
        <f t="shared" si="299"/>
        <v>-4612.3244359312866</v>
      </c>
      <c r="AJ334">
        <f t="shared" si="284"/>
        <v>18000</v>
      </c>
      <c r="AK334">
        <f t="shared" si="285"/>
        <v>47840.172874200005</v>
      </c>
      <c r="AL334">
        <v>1</v>
      </c>
      <c r="AM334">
        <f t="shared" si="286"/>
        <v>104.44538924190002</v>
      </c>
      <c r="AN334">
        <f t="shared" si="300"/>
        <v>459.64796765312718</v>
      </c>
      <c r="AO334">
        <f t="shared" si="301"/>
        <v>-167.93802157913035</v>
      </c>
      <c r="AQ334">
        <f t="shared" si="287"/>
        <v>6.9444396219169296E-3</v>
      </c>
      <c r="AR334">
        <f t="shared" si="288"/>
        <v>-8.3333275463003158</v>
      </c>
      <c r="AT334">
        <f t="shared" si="261"/>
        <v>-38420.994028776862</v>
      </c>
      <c r="AU334">
        <f t="shared" si="262"/>
        <v>-18051.524780641368</v>
      </c>
      <c r="AV334">
        <f t="shared" si="302"/>
        <v>-2.7023669839655371</v>
      </c>
      <c r="AW334">
        <f t="shared" si="303"/>
        <v>1291.1929561478846</v>
      </c>
      <c r="AX334">
        <f t="shared" si="304"/>
        <v>-9353.3323360877293</v>
      </c>
      <c r="AY334">
        <f t="shared" si="312"/>
        <v>-1.4336170370968424</v>
      </c>
      <c r="BA334">
        <f t="shared" si="289"/>
        <v>4.4958880710938116</v>
      </c>
      <c r="BB334">
        <f t="shared" si="305"/>
        <v>13.056309811400642</v>
      </c>
      <c r="BC334">
        <f t="shared" si="306"/>
        <v>-1.2687499468686947</v>
      </c>
      <c r="BD334">
        <f t="shared" si="290"/>
        <v>-252.69401729608865</v>
      </c>
      <c r="BF334">
        <f t="shared" si="291"/>
        <v>-47.645700490949501</v>
      </c>
      <c r="BG334">
        <f t="shared" si="292"/>
        <v>-225.55484577834156</v>
      </c>
      <c r="BH334">
        <f t="shared" si="307"/>
        <v>-45.554845778341559</v>
      </c>
      <c r="BI334">
        <f t="shared" si="308"/>
        <v>-45.554845778341559</v>
      </c>
      <c r="BJ334">
        <f t="shared" si="293"/>
        <v>0</v>
      </c>
      <c r="BK334">
        <f t="shared" si="309"/>
        <v>0</v>
      </c>
      <c r="BM334">
        <f t="shared" si="310"/>
        <v>-60.702010302350146</v>
      </c>
      <c r="BN334">
        <f t="shared" si="294"/>
        <v>-152.86082848225288</v>
      </c>
      <c r="BQ334" s="56">
        <f t="shared" si="311"/>
        <v>29.95827061168578</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1.1239897017408111</v>
      </c>
      <c r="D335">
        <f t="shared" si="265"/>
        <v>0.47413526256025573</v>
      </c>
      <c r="F335">
        <f t="shared" si="266"/>
        <v>5.3899365706016963E-5</v>
      </c>
      <c r="G335">
        <f t="shared" si="267"/>
        <v>2.8715438470141193E-3</v>
      </c>
      <c r="H335">
        <f t="shared" si="268"/>
        <v>-3.1387211061529863</v>
      </c>
      <c r="J335">
        <f t="shared" si="269"/>
        <v>15</v>
      </c>
      <c r="M335">
        <f t="shared" si="270"/>
        <v>4.3665309222204489E-3</v>
      </c>
      <c r="N335">
        <f t="shared" si="271"/>
        <v>-1.5707963250000001</v>
      </c>
      <c r="O335">
        <f t="shared" si="272"/>
        <v>150.53587492143657</v>
      </c>
      <c r="P335">
        <f t="shared" si="273"/>
        <v>1.5641533431510861</v>
      </c>
      <c r="Q335">
        <f t="shared" si="274"/>
        <v>105.32051500575413</v>
      </c>
      <c r="R335">
        <f t="shared" si="275"/>
        <v>1.56130135778679</v>
      </c>
      <c r="S335">
        <f t="shared" si="276"/>
        <v>0.34959789265611269</v>
      </c>
      <c r="T335">
        <f t="shared" si="277"/>
        <v>-1.2136544467889281</v>
      </c>
      <c r="U335">
        <f t="shared" si="278"/>
        <v>0.42763444538064105</v>
      </c>
      <c r="V335">
        <f t="shared" si="279"/>
        <v>-1.1289220783156768</v>
      </c>
      <c r="X335">
        <f t="shared" si="296"/>
        <v>-40.532634867577045</v>
      </c>
      <c r="Y335">
        <f t="shared" si="280"/>
        <v>-197.81390776321766</v>
      </c>
      <c r="Z335">
        <f t="shared" si="297"/>
        <v>-17.813907763217657</v>
      </c>
      <c r="AC335">
        <v>1</v>
      </c>
      <c r="AD335">
        <f t="shared" si="281"/>
        <v>150.53255341740001</v>
      </c>
      <c r="AE335">
        <f t="shared" si="282"/>
        <v>-2.689450335866243E-2</v>
      </c>
      <c r="AF335">
        <f t="shared" si="283"/>
        <v>1.27230418254555E-2</v>
      </c>
      <c r="AG335">
        <f t="shared" si="298"/>
        <v>2133.2564167864957</v>
      </c>
      <c r="AH335">
        <f t="shared" si="299"/>
        <v>-4587.9651004026127</v>
      </c>
      <c r="AJ335">
        <f t="shared" si="284"/>
        <v>18000</v>
      </c>
      <c r="AK335">
        <f t="shared" si="285"/>
        <v>48238.840981485002</v>
      </c>
      <c r="AL335">
        <v>1</v>
      </c>
      <c r="AM335">
        <f t="shared" si="286"/>
        <v>105.3157674855825</v>
      </c>
      <c r="AN335">
        <f t="shared" si="300"/>
        <v>459.6215029572474</v>
      </c>
      <c r="AO335">
        <f t="shared" si="301"/>
        <v>-166.5503553344374</v>
      </c>
      <c r="AQ335">
        <f t="shared" si="287"/>
        <v>6.8301298885800913E-3</v>
      </c>
      <c r="AR335">
        <f t="shared" si="288"/>
        <v>-8.264457165181911</v>
      </c>
      <c r="AT335">
        <f t="shared" si="261"/>
        <v>-37902.470629214622</v>
      </c>
      <c r="AU335">
        <f t="shared" si="262"/>
        <v>-17661.542676441466</v>
      </c>
      <c r="AV335">
        <f t="shared" si="302"/>
        <v>-2.7055349426615498</v>
      </c>
      <c r="AW335">
        <f t="shared" si="303"/>
        <v>1284.1774030368629</v>
      </c>
      <c r="AX335">
        <f t="shared" si="304"/>
        <v>-9289.9595956246576</v>
      </c>
      <c r="AY335">
        <f t="shared" si="312"/>
        <v>-1.4334340037881403</v>
      </c>
      <c r="BA335">
        <f t="shared" si="289"/>
        <v>4.4587407320020604</v>
      </c>
      <c r="BB335">
        <f t="shared" si="305"/>
        <v>12.984244392340951</v>
      </c>
      <c r="BC335">
        <f t="shared" si="306"/>
        <v>-1.2721009388734095</v>
      </c>
      <c r="BD335">
        <f t="shared" si="290"/>
        <v>-252.88601499536031</v>
      </c>
      <c r="BF335">
        <f t="shared" si="291"/>
        <v>-47.847010695912715</v>
      </c>
      <c r="BG335">
        <f t="shared" si="292"/>
        <v>-225.55553815798018</v>
      </c>
      <c r="BH335">
        <f t="shared" si="307"/>
        <v>-45.55553815798018</v>
      </c>
      <c r="BI335">
        <f t="shared" si="308"/>
        <v>-45.55553815798018</v>
      </c>
      <c r="BJ335">
        <f t="shared" si="293"/>
        <v>0</v>
      </c>
      <c r="BK335">
        <f t="shared" si="309"/>
        <v>0</v>
      </c>
      <c r="BM335">
        <f t="shared" si="310"/>
        <v>-60.83125508825367</v>
      </c>
      <c r="BN335">
        <f t="shared" si="294"/>
        <v>-152.6695231626199</v>
      </c>
      <c r="BQ335" s="56">
        <f t="shared" si="311"/>
        <v>29.88620519262609</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1.1259324032269913</v>
      </c>
      <c r="D336">
        <f t="shared" si="265"/>
        <v>0.47748653552944526</v>
      </c>
      <c r="F336">
        <f t="shared" si="266"/>
        <v>5.3019346658100339E-5</v>
      </c>
      <c r="G336">
        <f t="shared" si="267"/>
        <v>2.8480041650282618E-3</v>
      </c>
      <c r="H336">
        <f t="shared" si="268"/>
        <v>-3.1387446458349721</v>
      </c>
      <c r="J336">
        <f t="shared" si="269"/>
        <v>15</v>
      </c>
      <c r="M336">
        <f t="shared" si="270"/>
        <v>4.3307396851530681E-3</v>
      </c>
      <c r="N336">
        <f t="shared" si="271"/>
        <v>-1.5707963250000001</v>
      </c>
      <c r="O336">
        <f t="shared" si="272"/>
        <v>151.77991838598697</v>
      </c>
      <c r="P336">
        <f t="shared" si="273"/>
        <v>1.5642077922544348</v>
      </c>
      <c r="Q336">
        <f t="shared" si="274"/>
        <v>106.19085433706948</v>
      </c>
      <c r="R336">
        <f t="shared" si="275"/>
        <v>1.5613791807813753</v>
      </c>
      <c r="S336">
        <f t="shared" si="276"/>
        <v>0.34707878499326494</v>
      </c>
      <c r="T336">
        <f t="shared" si="277"/>
        <v>-1.2163418719967893</v>
      </c>
      <c r="U336">
        <f t="shared" si="278"/>
        <v>0.42476380692173454</v>
      </c>
      <c r="V336">
        <f t="shared" si="279"/>
        <v>-1.1320953562866178</v>
      </c>
      <c r="X336">
        <f t="shared" si="296"/>
        <v>-40.710459377879317</v>
      </c>
      <c r="Y336">
        <f t="shared" si="280"/>
        <v>-197.9514576148382</v>
      </c>
      <c r="Z336">
        <f t="shared" si="297"/>
        <v>-17.951457614838205</v>
      </c>
      <c r="AC336">
        <v>1</v>
      </c>
      <c r="AD336">
        <f t="shared" si="281"/>
        <v>151.7766241068</v>
      </c>
      <c r="AE336">
        <f t="shared" si="282"/>
        <v>-2.7340877535027088E-2</v>
      </c>
      <c r="AF336">
        <f t="shared" si="283"/>
        <v>1.2828190931450999E-2</v>
      </c>
      <c r="AG336">
        <f t="shared" si="298"/>
        <v>2104.7121592792978</v>
      </c>
      <c r="AH336">
        <f t="shared" si="299"/>
        <v>-4563.7516393526039</v>
      </c>
      <c r="AJ336">
        <f t="shared" si="284"/>
        <v>18000</v>
      </c>
      <c r="AK336">
        <f t="shared" si="285"/>
        <v>48637.509088769999</v>
      </c>
      <c r="AL336">
        <v>1</v>
      </c>
      <c r="AM336">
        <f t="shared" si="286"/>
        <v>106.18614572926501</v>
      </c>
      <c r="AN336">
        <f t="shared" si="300"/>
        <v>459.59568628484385</v>
      </c>
      <c r="AO336">
        <f t="shared" si="301"/>
        <v>-165.18543161399447</v>
      </c>
      <c r="AQ336">
        <f t="shared" si="287"/>
        <v>6.7186195118116689E-3</v>
      </c>
      <c r="AR336">
        <f t="shared" si="288"/>
        <v>-8.1967158044102355</v>
      </c>
      <c r="AT336">
        <f t="shared" si="261"/>
        <v>-37393.634429504527</v>
      </c>
      <c r="AU336">
        <f t="shared" si="262"/>
        <v>-17282.389530510231</v>
      </c>
      <c r="AV336">
        <f t="shared" si="302"/>
        <v>-2.7086605456743973</v>
      </c>
      <c r="AW336">
        <f t="shared" si="303"/>
        <v>1277.1565994246316</v>
      </c>
      <c r="AX336">
        <f t="shared" si="304"/>
        <v>-9227.3705810135289</v>
      </c>
      <c r="AY336">
        <f t="shared" si="312"/>
        <v>-1.4332605597623491</v>
      </c>
      <c r="BA336">
        <f t="shared" si="289"/>
        <v>4.4221948374009417</v>
      </c>
      <c r="BB336">
        <f t="shared" si="305"/>
        <v>12.91275746473633</v>
      </c>
      <c r="BC336">
        <f t="shared" si="306"/>
        <v>-1.2753999859120482</v>
      </c>
      <c r="BD336">
        <f t="shared" si="290"/>
        <v>-253.07503646730541</v>
      </c>
      <c r="BF336">
        <f t="shared" si="291"/>
        <v>-48.046483561614849</v>
      </c>
      <c r="BG336">
        <f t="shared" si="292"/>
        <v>-225.55389455700549</v>
      </c>
      <c r="BH336">
        <f t="shared" si="307"/>
        <v>-45.553894557005492</v>
      </c>
      <c r="BI336">
        <f t="shared" si="308"/>
        <v>-45.553894557005492</v>
      </c>
      <c r="BJ336">
        <f t="shared" si="293"/>
        <v>0</v>
      </c>
      <c r="BK336">
        <f t="shared" si="309"/>
        <v>0</v>
      </c>
      <c r="BM336">
        <f t="shared" si="310"/>
        <v>-60.959241026351179</v>
      </c>
      <c r="BN336">
        <f t="shared" si="294"/>
        <v>-152.47885808970008</v>
      </c>
      <c r="BQ336" s="56">
        <f t="shared" si="311"/>
        <v>29.814718265021469</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1.1278877064502379</v>
      </c>
      <c r="D337">
        <f t="shared" si="265"/>
        <v>0.48082622638244232</v>
      </c>
      <c r="F337">
        <f t="shared" si="266"/>
        <v>5.2160705531910593E-5</v>
      </c>
      <c r="G337">
        <f t="shared" si="267"/>
        <v>2.8248473008268041E-3</v>
      </c>
      <c r="H337">
        <f t="shared" si="268"/>
        <v>-3.1387678026991734</v>
      </c>
      <c r="J337">
        <f t="shared" si="269"/>
        <v>15</v>
      </c>
      <c r="M337">
        <f t="shared" si="270"/>
        <v>4.2955304194201172E-3</v>
      </c>
      <c r="N337">
        <f t="shared" si="271"/>
        <v>-1.5707963250000001</v>
      </c>
      <c r="O337">
        <f t="shared" si="272"/>
        <v>153.0239622932036</v>
      </c>
      <c r="P337">
        <f t="shared" si="273"/>
        <v>1.5642613560446306</v>
      </c>
      <c r="Q337">
        <f t="shared" si="274"/>
        <v>107.0611943010645</v>
      </c>
      <c r="R337">
        <f t="shared" si="275"/>
        <v>1.5614557384727239</v>
      </c>
      <c r="S337">
        <f t="shared" si="276"/>
        <v>0.34459328604883299</v>
      </c>
      <c r="T337">
        <f t="shared" si="277"/>
        <v>-1.2189908257552482</v>
      </c>
      <c r="U337">
        <f t="shared" si="278"/>
        <v>0.42192728766426535</v>
      </c>
      <c r="V337">
        <f t="shared" si="279"/>
        <v>-1.1352262839332781</v>
      </c>
      <c r="X337">
        <f t="shared" si="296"/>
        <v>-40.886933395054811</v>
      </c>
      <c r="Y337">
        <f t="shared" si="280"/>
        <v>-198.08514161370428</v>
      </c>
      <c r="Z337">
        <f t="shared" si="297"/>
        <v>-18.08514161370428</v>
      </c>
      <c r="AC337">
        <v>1</v>
      </c>
      <c r="AD337">
        <f t="shared" si="281"/>
        <v>153.02069479620002</v>
      </c>
      <c r="AE337">
        <f t="shared" si="282"/>
        <v>-2.7790925572925614E-2</v>
      </c>
      <c r="AF337">
        <f t="shared" si="283"/>
        <v>1.2933340037446499E-2</v>
      </c>
      <c r="AG337">
        <f t="shared" si="298"/>
        <v>2076.6960108647681</v>
      </c>
      <c r="AH337">
        <f t="shared" si="299"/>
        <v>-4539.6861217240812</v>
      </c>
      <c r="AJ337">
        <f t="shared" si="284"/>
        <v>18000</v>
      </c>
      <c r="AK337">
        <f t="shared" si="285"/>
        <v>49036.177196055003</v>
      </c>
      <c r="AL337">
        <v>1</v>
      </c>
      <c r="AM337">
        <f t="shared" si="286"/>
        <v>107.05652397294752</v>
      </c>
      <c r="AN337">
        <f t="shared" si="300"/>
        <v>459.57049665096201</v>
      </c>
      <c r="AO337">
        <f t="shared" si="301"/>
        <v>-163.84269591810576</v>
      </c>
      <c r="AQ337">
        <f t="shared" si="287"/>
        <v>6.6098178268108754E-3</v>
      </c>
      <c r="AR337">
        <f t="shared" si="288"/>
        <v>-8.1300759269773764</v>
      </c>
      <c r="AT337">
        <f t="shared" si="261"/>
        <v>-36894.266271948756</v>
      </c>
      <c r="AU337">
        <f t="shared" si="262"/>
        <v>-16913.702743837097</v>
      </c>
      <c r="AV337">
        <f t="shared" si="302"/>
        <v>-2.7117445735274872</v>
      </c>
      <c r="AW337">
        <f t="shared" si="303"/>
        <v>1270.1362767777146</v>
      </c>
      <c r="AX337">
        <f t="shared" si="304"/>
        <v>-9165.5517847297542</v>
      </c>
      <c r="AY337">
        <f t="shared" si="312"/>
        <v>-1.4330961304680381</v>
      </c>
      <c r="BA337">
        <f t="shared" si="289"/>
        <v>4.3862361387096609</v>
      </c>
      <c r="BB337">
        <f t="shared" si="305"/>
        <v>12.841840175548565</v>
      </c>
      <c r="BC337">
        <f t="shared" si="306"/>
        <v>-1.2786484430594491</v>
      </c>
      <c r="BD337">
        <f t="shared" si="290"/>
        <v>-253.26115935199329</v>
      </c>
      <c r="BF337">
        <f t="shared" si="291"/>
        <v>-48.244148240952683</v>
      </c>
      <c r="BG337">
        <f t="shared" si="292"/>
        <v>-225.54999404130652</v>
      </c>
      <c r="BH337">
        <f t="shared" si="307"/>
        <v>-45.549994041306519</v>
      </c>
      <c r="BI337">
        <f t="shared" si="308"/>
        <v>-45.549994041306519</v>
      </c>
      <c r="BJ337">
        <f t="shared" si="293"/>
        <v>0</v>
      </c>
      <c r="BK337">
        <f t="shared" si="309"/>
        <v>0</v>
      </c>
      <c r="BM337">
        <f t="shared" si="310"/>
        <v>-61.085988416501245</v>
      </c>
      <c r="BN337">
        <f t="shared" si="294"/>
        <v>-152.28883468931326</v>
      </c>
      <c r="BQ337" s="56">
        <f t="shared" si="311"/>
        <v>29.7438009758337</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1.1298555459856841</v>
      </c>
      <c r="D338">
        <f t="shared" si="265"/>
        <v>0.48415432094554989</v>
      </c>
      <c r="F338">
        <f t="shared" si="266"/>
        <v>5.1322755449260095E-5</v>
      </c>
      <c r="G338">
        <f t="shared" si="267"/>
        <v>2.8020639908174407E-3</v>
      </c>
      <c r="H338">
        <f t="shared" si="268"/>
        <v>-3.1387905860091827</v>
      </c>
      <c r="J338">
        <f t="shared" si="269"/>
        <v>15</v>
      </c>
      <c r="M338">
        <f t="shared" si="270"/>
        <v>4.2608890450699542E-3</v>
      </c>
      <c r="N338">
        <f t="shared" si="271"/>
        <v>-1.5707963250000001</v>
      </c>
      <c r="O338">
        <f t="shared" si="272"/>
        <v>154.26800663237719</v>
      </c>
      <c r="P338">
        <f t="shared" si="273"/>
        <v>1.5643140559393247</v>
      </c>
      <c r="Q338">
        <f t="shared" si="274"/>
        <v>107.93153488243378</v>
      </c>
      <c r="R338">
        <f t="shared" si="275"/>
        <v>1.5615310614694644</v>
      </c>
      <c r="S338">
        <f t="shared" si="276"/>
        <v>0.34214078246781071</v>
      </c>
      <c r="T338">
        <f t="shared" si="277"/>
        <v>-1.2216020919025361</v>
      </c>
      <c r="U338">
        <f t="shared" si="278"/>
        <v>0.41912437380932294</v>
      </c>
      <c r="V338">
        <f t="shared" si="279"/>
        <v>-1.1383156432699599</v>
      </c>
      <c r="X338">
        <f t="shared" si="296"/>
        <v>-41.062072923692448</v>
      </c>
      <c r="Y338">
        <f t="shared" si="280"/>
        <v>-198.21504783852899</v>
      </c>
      <c r="Z338">
        <f t="shared" si="297"/>
        <v>-18.215047838528989</v>
      </c>
      <c r="AC338">
        <v>1</v>
      </c>
      <c r="AD338">
        <f t="shared" si="281"/>
        <v>154.26476548560001</v>
      </c>
      <c r="AE338">
        <f t="shared" si="282"/>
        <v>-2.8244647472358005E-2</v>
      </c>
      <c r="AF338">
        <f t="shared" si="283"/>
        <v>1.3038489143441998E-2</v>
      </c>
      <c r="AG338">
        <f t="shared" si="298"/>
        <v>2049.1961735576465</v>
      </c>
      <c r="AH338">
        <f t="shared" si="299"/>
        <v>-4515.7704145081179</v>
      </c>
      <c r="AJ338">
        <f t="shared" si="284"/>
        <v>18000</v>
      </c>
      <c r="AK338">
        <f t="shared" si="285"/>
        <v>49434.845303340007</v>
      </c>
      <c r="AL338">
        <v>1</v>
      </c>
      <c r="AM338">
        <f t="shared" si="286"/>
        <v>107.92690221663</v>
      </c>
      <c r="AN338">
        <f t="shared" si="300"/>
        <v>459.5459139132422</v>
      </c>
      <c r="AO338">
        <f t="shared" si="301"/>
        <v>-162.5216116263552</v>
      </c>
      <c r="AQ338">
        <f t="shared" si="287"/>
        <v>6.5036378098089166E-3</v>
      </c>
      <c r="AR338">
        <f t="shared" si="288"/>
        <v>-8.0645108841630559</v>
      </c>
      <c r="AT338">
        <f t="shared" si="261"/>
        <v>-36404.152428468165</v>
      </c>
      <c r="AU338">
        <f t="shared" si="262"/>
        <v>-16555.133780649139</v>
      </c>
      <c r="AV338">
        <f t="shared" si="302"/>
        <v>-2.714787789482354</v>
      </c>
      <c r="AW338">
        <f t="shared" si="303"/>
        <v>1263.1217381904507</v>
      </c>
      <c r="AX338">
        <f t="shared" si="304"/>
        <v>-9104.490003146082</v>
      </c>
      <c r="AY338">
        <f t="shared" si="312"/>
        <v>-1.4329401709918286</v>
      </c>
      <c r="BA338">
        <f t="shared" si="289"/>
        <v>4.3508508209706456</v>
      </c>
      <c r="BB338">
        <f t="shared" si="305"/>
        <v>12.771483855052459</v>
      </c>
      <c r="BC338">
        <f t="shared" si="306"/>
        <v>-1.2818476184905254</v>
      </c>
      <c r="BD338">
        <f t="shared" si="290"/>
        <v>-253.44445860232534</v>
      </c>
      <c r="BF338">
        <f t="shared" si="291"/>
        <v>-48.4400332291819</v>
      </c>
      <c r="BG338">
        <f t="shared" si="292"/>
        <v>-225.54391290664256</v>
      </c>
      <c r="BH338">
        <f t="shared" si="307"/>
        <v>-45.543912906642561</v>
      </c>
      <c r="BI338">
        <f t="shared" si="308"/>
        <v>-45.543912906642561</v>
      </c>
      <c r="BJ338">
        <f t="shared" si="293"/>
        <v>0</v>
      </c>
      <c r="BK338">
        <f t="shared" si="309"/>
        <v>0</v>
      </c>
      <c r="BM338">
        <f t="shared" si="310"/>
        <v>-61.211517084234359</v>
      </c>
      <c r="BN338">
        <f t="shared" si="294"/>
        <v>-152.09945430431722</v>
      </c>
      <c r="BQ338" s="56">
        <f t="shared" si="311"/>
        <v>29.673444655337597</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1.1318358564454467</v>
      </c>
      <c r="D339">
        <f t="shared" si="265"/>
        <v>0.48747080617085597</v>
      </c>
      <c r="F339">
        <f t="shared" si="266"/>
        <v>5.0504836899389372E-5</v>
      </c>
      <c r="G339">
        <f t="shared" si="267"/>
        <v>2.779645267916798E-3</v>
      </c>
      <c r="H339">
        <f t="shared" si="268"/>
        <v>-3.1388130047320835</v>
      </c>
      <c r="J339">
        <f t="shared" si="269"/>
        <v>15</v>
      </c>
      <c r="M339">
        <f t="shared" si="270"/>
        <v>4.2268019327093946E-3</v>
      </c>
      <c r="N339">
        <f t="shared" si="271"/>
        <v>-1.5707963250000001</v>
      </c>
      <c r="O339">
        <f t="shared" si="272"/>
        <v>155.51205139314123</v>
      </c>
      <c r="P339">
        <f t="shared" si="273"/>
        <v>1.5643659126708525</v>
      </c>
      <c r="Q339">
        <f t="shared" si="274"/>
        <v>108.80187606636156</v>
      </c>
      <c r="R339">
        <f t="shared" si="275"/>
        <v>1.5616051794008887</v>
      </c>
      <c r="S339">
        <f t="shared" si="276"/>
        <v>0.33972067402723599</v>
      </c>
      <c r="T339">
        <f t="shared" si="277"/>
        <v>-1.2241764341872727</v>
      </c>
      <c r="U339">
        <f t="shared" si="278"/>
        <v>0.41635455898558427</v>
      </c>
      <c r="V339">
        <f t="shared" si="279"/>
        <v>-1.1413641988578238</v>
      </c>
      <c r="X339">
        <f t="shared" si="296"/>
        <v>-41.235893734020415</v>
      </c>
      <c r="Y339">
        <f t="shared" si="280"/>
        <v>-198.34126223087034</v>
      </c>
      <c r="Z339">
        <f t="shared" si="297"/>
        <v>-18.341262230870342</v>
      </c>
      <c r="AC339">
        <v>1</v>
      </c>
      <c r="AD339">
        <f t="shared" si="281"/>
        <v>155.508836175</v>
      </c>
      <c r="AE339">
        <f t="shared" si="282"/>
        <v>-2.8702043233324259E-2</v>
      </c>
      <c r="AF339">
        <f t="shared" si="283"/>
        <v>1.3143638249437501E-2</v>
      </c>
      <c r="AG339">
        <f t="shared" si="298"/>
        <v>2022.2011357759156</v>
      </c>
      <c r="AH339">
        <f t="shared" si="299"/>
        <v>-4492.0061937983201</v>
      </c>
      <c r="AJ339">
        <f t="shared" si="284"/>
        <v>18000</v>
      </c>
      <c r="AK339">
        <f t="shared" si="285"/>
        <v>49833.513410625004</v>
      </c>
      <c r="AL339">
        <v>1</v>
      </c>
      <c r="AM339">
        <f t="shared" si="286"/>
        <v>108.79728046031251</v>
      </c>
      <c r="AN339">
        <f t="shared" si="300"/>
        <v>459.52191873164588</v>
      </c>
      <c r="AO339">
        <f t="shared" si="301"/>
        <v>-161.22165928280569</v>
      </c>
      <c r="AQ339">
        <f t="shared" si="287"/>
        <v>6.3999959040026214E-3</v>
      </c>
      <c r="AR339">
        <f t="shared" si="288"/>
        <v>-7.9999948800032765</v>
      </c>
      <c r="AT339">
        <f t="shared" si="261"/>
        <v>-35923.084472343529</v>
      </c>
      <c r="AU339">
        <f t="shared" si="262"/>
        <v>-16206.347553785201</v>
      </c>
      <c r="AV339">
        <f t="shared" si="302"/>
        <v>-2.7177909399474309</v>
      </c>
      <c r="AW339">
        <f t="shared" si="303"/>
        <v>1256.1178865812694</v>
      </c>
      <c r="AX339">
        <f t="shared" si="304"/>
        <v>-9044.1723270912771</v>
      </c>
      <c r="AY339">
        <f t="shared" si="312"/>
        <v>-1.4327921644597452</v>
      </c>
      <c r="BA339">
        <f t="shared" si="289"/>
        <v>4.3160254872356809</v>
      </c>
      <c r="BB339">
        <f t="shared" si="305"/>
        <v>12.701680012771366</v>
      </c>
      <c r="BC339">
        <f t="shared" si="306"/>
        <v>-1.2849987754876857</v>
      </c>
      <c r="BD339">
        <f t="shared" si="290"/>
        <v>-253.62500659905206</v>
      </c>
      <c r="BF339">
        <f t="shared" si="291"/>
        <v>-48.634166383006168</v>
      </c>
      <c r="BG339">
        <f t="shared" si="292"/>
        <v>-225.53572479513033</v>
      </c>
      <c r="BH339">
        <f t="shared" si="307"/>
        <v>-45.535724795130335</v>
      </c>
      <c r="BI339">
        <f t="shared" si="308"/>
        <v>-45.535724795130335</v>
      </c>
      <c r="BJ339">
        <f t="shared" si="293"/>
        <v>0</v>
      </c>
      <c r="BK339">
        <f t="shared" si="309"/>
        <v>0</v>
      </c>
      <c r="BM339">
        <f t="shared" si="310"/>
        <v>-61.335846395777537</v>
      </c>
      <c r="BN339">
        <f t="shared" si="294"/>
        <v>-151.91071819607834</v>
      </c>
      <c r="BQ339" s="56">
        <f t="shared" si="311"/>
        <v>29.603640813056504</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1.1338285724855179</v>
      </c>
      <c r="D340">
        <f t="shared" si="265"/>
        <v>0.49077567012283874</v>
      </c>
      <c r="F340">
        <f t="shared" si="266"/>
        <v>4.970631644081092E-5</v>
      </c>
      <c r="G340">
        <f t="shared" si="267"/>
        <v>2.757582449780725E-3</v>
      </c>
      <c r="H340">
        <f t="shared" si="268"/>
        <v>-3.1388350675502195</v>
      </c>
      <c r="J340">
        <f t="shared" si="269"/>
        <v>15</v>
      </c>
      <c r="M340">
        <f t="shared" si="270"/>
        <v>4.1932558856243992E-3</v>
      </c>
      <c r="N340">
        <f t="shared" si="271"/>
        <v>-1.5707963250000001</v>
      </c>
      <c r="O340">
        <f t="shared" si="272"/>
        <v>156.75609656545822</v>
      </c>
      <c r="P340">
        <f t="shared" si="273"/>
        <v>1.5644169463134245</v>
      </c>
      <c r="Q340">
        <f t="shared" si="274"/>
        <v>109.67221783850245</v>
      </c>
      <c r="R340">
        <f t="shared" si="275"/>
        <v>1.5616781209558093</v>
      </c>
      <c r="S340">
        <f t="shared" si="276"/>
        <v>0.337332373356518</v>
      </c>
      <c r="T340">
        <f t="shared" si="277"/>
        <v>-1.2267145968690412</v>
      </c>
      <c r="U340">
        <f t="shared" si="278"/>
        <v>0.41361734424126051</v>
      </c>
      <c r="V340">
        <f t="shared" si="279"/>
        <v>-1.1443726982289653</v>
      </c>
      <c r="X340">
        <f t="shared" si="296"/>
        <v>-41.408411365608522</v>
      </c>
      <c r="Y340">
        <f t="shared" si="280"/>
        <v>-198.46386865149671</v>
      </c>
      <c r="Z340">
        <f t="shared" si="297"/>
        <v>-18.463868651496711</v>
      </c>
      <c r="AC340">
        <v>1</v>
      </c>
      <c r="AD340">
        <f t="shared" si="281"/>
        <v>156.75290686440002</v>
      </c>
      <c r="AE340">
        <f t="shared" si="282"/>
        <v>-2.9163112855824375E-2</v>
      </c>
      <c r="AF340">
        <f t="shared" si="283"/>
        <v>1.3248787355433E-2</v>
      </c>
      <c r="AG340">
        <f t="shared" si="298"/>
        <v>1995.6996658938317</v>
      </c>
      <c r="AH340">
        <f t="shared" si="299"/>
        <v>-4468.3949552949853</v>
      </c>
      <c r="AJ340">
        <f t="shared" si="284"/>
        <v>18000</v>
      </c>
      <c r="AK340">
        <f t="shared" si="285"/>
        <v>50232.181517910001</v>
      </c>
      <c r="AL340">
        <v>1</v>
      </c>
      <c r="AM340">
        <f t="shared" si="286"/>
        <v>109.667658703995</v>
      </c>
      <c r="AN340">
        <f t="shared" si="300"/>
        <v>459.49849253041015</v>
      </c>
      <c r="AO340">
        <f t="shared" si="301"/>
        <v>-159.94233591521564</v>
      </c>
      <c r="AQ340">
        <f t="shared" si="287"/>
        <v>6.2988118551197689E-3</v>
      </c>
      <c r="AR340">
        <f t="shared" si="288"/>
        <v>-7.9365029374509088</v>
      </c>
      <c r="AT340">
        <f t="shared" si="261"/>
        <v>-35450.859151674682</v>
      </c>
      <c r="AU340">
        <f t="shared" si="262"/>
        <v>-15867.021839753961</v>
      </c>
      <c r="AV340">
        <f t="shared" si="302"/>
        <v>-2.720754754878318</v>
      </c>
      <c r="AW340">
        <f t="shared" si="303"/>
        <v>1249.1292510128153</v>
      </c>
      <c r="AX340">
        <f t="shared" si="304"/>
        <v>-8984.5861328531282</v>
      </c>
      <c r="AY340">
        <f t="shared" si="312"/>
        <v>-1.4326516205315916</v>
      </c>
      <c r="BA340">
        <f t="shared" si="289"/>
        <v>4.2817471435704793</v>
      </c>
      <c r="BB340">
        <f t="shared" si="305"/>
        <v>12.632420333458438</v>
      </c>
      <c r="BC340">
        <f t="shared" si="306"/>
        <v>-1.2881031343467264</v>
      </c>
      <c r="BD340">
        <f t="shared" si="290"/>
        <v>-253.80287325997239</v>
      </c>
      <c r="BF340">
        <f t="shared" si="291"/>
        <v>-48.826574939020389</v>
      </c>
      <c r="BG340">
        <f t="shared" si="292"/>
        <v>-225.52550080588557</v>
      </c>
      <c r="BH340">
        <f t="shared" si="307"/>
        <v>-45.525500805885571</v>
      </c>
      <c r="BI340">
        <f t="shared" si="308"/>
        <v>-45.525500805885571</v>
      </c>
      <c r="BJ340">
        <f t="shared" si="293"/>
        <v>0</v>
      </c>
      <c r="BK340">
        <f t="shared" si="309"/>
        <v>0</v>
      </c>
      <c r="BM340">
        <f t="shared" si="310"/>
        <v>-61.458995272478838</v>
      </c>
      <c r="BN340">
        <f t="shared" si="294"/>
        <v>-151.72262754591321</v>
      </c>
      <c r="BQ340" s="56">
        <f t="shared" si="311"/>
        <v>29.534381133743576</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1.1358336288125372</v>
      </c>
      <c r="D341">
        <f t="shared" si="265"/>
        <v>0.49406890196489184</v>
      </c>
      <c r="F341">
        <f t="shared" si="266"/>
        <v>4.8926585474430241E-5</v>
      </c>
      <c r="G341">
        <f t="shared" si="267"/>
        <v>2.7358671275908263E-3</v>
      </c>
      <c r="H341">
        <f t="shared" si="268"/>
        <v>-3.1388567828724092</v>
      </c>
      <c r="J341">
        <f t="shared" si="269"/>
        <v>15</v>
      </c>
      <c r="M341">
        <f t="shared" si="270"/>
        <v>4.1602381227454676E-3</v>
      </c>
      <c r="N341">
        <f t="shared" si="271"/>
        <v>-1.5707963250000001</v>
      </c>
      <c r="O341">
        <f t="shared" si="272"/>
        <v>158.00014213960694</v>
      </c>
      <c r="P341">
        <f t="shared" si="273"/>
        <v>1.5644671763090365</v>
      </c>
      <c r="Q341">
        <f t="shared" si="274"/>
        <v>110.5425601849628</v>
      </c>
      <c r="R341">
        <f t="shared" si="275"/>
        <v>1.5617499139195785</v>
      </c>
      <c r="S341">
        <f t="shared" si="276"/>
        <v>0.33497530566108702</v>
      </c>
      <c r="T341">
        <f t="shared" si="277"/>
        <v>-1.2292173052992894</v>
      </c>
      <c r="U341">
        <f t="shared" si="278"/>
        <v>0.41091223802702304</v>
      </c>
      <c r="V341">
        <f t="shared" si="279"/>
        <v>-1.1473418723008824</v>
      </c>
      <c r="X341">
        <f t="shared" si="296"/>
        <v>-41.579641131021425</v>
      </c>
      <c r="Y341">
        <f t="shared" si="280"/>
        <v>-198.58294893522663</v>
      </c>
      <c r="Z341">
        <f t="shared" si="297"/>
        <v>-18.582948935226625</v>
      </c>
      <c r="AC341">
        <v>1</v>
      </c>
      <c r="AD341">
        <f t="shared" si="281"/>
        <v>157.99697755380001</v>
      </c>
      <c r="AE341">
        <f t="shared" si="282"/>
        <v>-2.9627856339858361E-2</v>
      </c>
      <c r="AF341">
        <f t="shared" si="283"/>
        <v>1.33539364614285E-2</v>
      </c>
      <c r="AG341">
        <f t="shared" si="298"/>
        <v>1969.680805856495</v>
      </c>
      <c r="AH341">
        <f t="shared" si="299"/>
        <v>-4444.938024285244</v>
      </c>
      <c r="AJ341">
        <f t="shared" si="284"/>
        <v>18000</v>
      </c>
      <c r="AK341">
        <f t="shared" si="285"/>
        <v>50630.849625194998</v>
      </c>
      <c r="AL341">
        <v>1</v>
      </c>
      <c r="AM341">
        <f t="shared" si="286"/>
        <v>110.53803694767751</v>
      </c>
      <c r="AN341">
        <f t="shared" si="300"/>
        <v>459.47561746208953</v>
      </c>
      <c r="AO341">
        <f t="shared" si="301"/>
        <v>-158.68315438640008</v>
      </c>
      <c r="AQ341">
        <f t="shared" si="287"/>
        <v>6.2000085560118077E-3</v>
      </c>
      <c r="AR341">
        <f t="shared" si="288"/>
        <v>-7.874010866134995</v>
      </c>
      <c r="AT341">
        <f t="shared" si="261"/>
        <v>-34987.278264669709</v>
      </c>
      <c r="AU341">
        <f t="shared" si="262"/>
        <v>-15536.846721913085</v>
      </c>
      <c r="AV341">
        <f t="shared" si="302"/>
        <v>-2.7236799481695657</v>
      </c>
      <c r="AW341">
        <f t="shared" si="303"/>
        <v>1242.1600112665205</v>
      </c>
      <c r="AX341">
        <f t="shared" si="304"/>
        <v>-8925.7190735957538</v>
      </c>
      <c r="AY341">
        <f t="shared" si="312"/>
        <v>-1.4325180739824996</v>
      </c>
      <c r="BA341">
        <f t="shared" si="289"/>
        <v>4.2480031846533501</v>
      </c>
      <c r="BB341">
        <f t="shared" si="305"/>
        <v>12.563696673129545</v>
      </c>
      <c r="BC341">
        <f t="shared" si="306"/>
        <v>-1.2911618741870661</v>
      </c>
      <c r="BD341">
        <f t="shared" si="290"/>
        <v>-253.97812614365262</v>
      </c>
      <c r="BF341">
        <f t="shared" si="291"/>
        <v>-49.01728553153059</v>
      </c>
      <c r="BG341">
        <f t="shared" si="292"/>
        <v>-225.51330960015613</v>
      </c>
      <c r="BH341">
        <f t="shared" si="307"/>
        <v>-45.513309600156134</v>
      </c>
      <c r="BI341">
        <f t="shared" si="308"/>
        <v>-45.513309600156134</v>
      </c>
      <c r="BJ341">
        <f t="shared" si="293"/>
        <v>0</v>
      </c>
      <c r="BK341">
        <f t="shared" si="309"/>
        <v>0</v>
      </c>
      <c r="BM341">
        <f t="shared" si="310"/>
        <v>-61.580982204660131</v>
      </c>
      <c r="BN341">
        <f t="shared" si="294"/>
        <v>-151.53518345650355</v>
      </c>
      <c r="BQ341" s="56">
        <f t="shared" si="311"/>
        <v>29.46565747341468</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1.1378509601904485</v>
      </c>
      <c r="D342">
        <f t="shared" si="265"/>
        <v>0.49735049194577913</v>
      </c>
      <c r="F342">
        <f t="shared" si="266"/>
        <v>4.8165059083506212E-5</v>
      </c>
      <c r="G342">
        <f t="shared" si="267"/>
        <v>2.7144911553667952E-3</v>
      </c>
      <c r="H342">
        <f t="shared" si="268"/>
        <v>-3.1388781588446335</v>
      </c>
      <c r="J342">
        <f t="shared" si="269"/>
        <v>15</v>
      </c>
      <c r="M342">
        <f t="shared" si="270"/>
        <v>4.1277362624115186E-3</v>
      </c>
      <c r="N342">
        <f t="shared" si="271"/>
        <v>-1.5707963250000001</v>
      </c>
      <c r="O342">
        <f t="shared" si="272"/>
        <v>159.2441881061697</v>
      </c>
      <c r="P342">
        <f t="shared" si="273"/>
        <v>1.5645166214921618</v>
      </c>
      <c r="Q342">
        <f t="shared" si="274"/>
        <v>111.41290309228307</v>
      </c>
      <c r="R342">
        <f t="shared" si="275"/>
        <v>1.5618205852093754</v>
      </c>
      <c r="S342">
        <f t="shared" si="276"/>
        <v>0.33264890844961698</v>
      </c>
      <c r="T342">
        <f t="shared" si="277"/>
        <v>-1.2316852664832127</v>
      </c>
      <c r="U342">
        <f t="shared" si="278"/>
        <v>0.40823875617068223</v>
      </c>
      <c r="V342">
        <f t="shared" si="279"/>
        <v>-1.15027243578143</v>
      </c>
      <c r="X342">
        <f t="shared" si="296"/>
        <v>-41.749598119422664</v>
      </c>
      <c r="Y342">
        <f t="shared" si="280"/>
        <v>-198.69858294427596</v>
      </c>
      <c r="Z342">
        <f t="shared" si="297"/>
        <v>-18.698582944275955</v>
      </c>
      <c r="AC342">
        <v>1</v>
      </c>
      <c r="AD342">
        <f t="shared" si="281"/>
        <v>159.24104824320003</v>
      </c>
      <c r="AE342">
        <f t="shared" si="282"/>
        <v>-3.0096273685426216E-2</v>
      </c>
      <c r="AF342">
        <f t="shared" si="283"/>
        <v>1.3459085567423999E-2</v>
      </c>
      <c r="AG342">
        <f t="shared" si="298"/>
        <v>1944.1338648641738</v>
      </c>
      <c r="AH342">
        <f t="shared" si="299"/>
        <v>-4421.6365651242186</v>
      </c>
      <c r="AJ342">
        <f t="shared" si="284"/>
        <v>18000</v>
      </c>
      <c r="AK342">
        <f t="shared" si="285"/>
        <v>51029.517732480002</v>
      </c>
      <c r="AL342">
        <v>1</v>
      </c>
      <c r="AM342">
        <f t="shared" si="286"/>
        <v>111.40841519136002</v>
      </c>
      <c r="AN342">
        <f t="shared" si="300"/>
        <v>459.45327637355763</v>
      </c>
      <c r="AO342">
        <f t="shared" si="301"/>
        <v>-157.44364277597904</v>
      </c>
      <c r="AQ342">
        <f t="shared" si="287"/>
        <v>6.1035118997119749E-3</v>
      </c>
      <c r="AR342">
        <f t="shared" si="288"/>
        <v>-7.8124952316313285</v>
      </c>
      <c r="AT342">
        <f t="shared" ref="AT342:AT405" si="313">-AR342*AH342+AG342*AQ342</f>
        <v>-34532.148536860856</v>
      </c>
      <c r="AU342">
        <f t="shared" ref="AU342:AU405" si="314">AQ342*AH342+AG342*AR342</f>
        <v>-15215.52406029578</v>
      </c>
      <c r="AV342">
        <f t="shared" si="302"/>
        <v>-2.7265672180380069</v>
      </c>
      <c r="AW342">
        <f t="shared" si="303"/>
        <v>1235.2140207926886</v>
      </c>
      <c r="AX342">
        <f t="shared" si="304"/>
        <v>-8867.5590711637506</v>
      </c>
      <c r="AY342">
        <f t="shared" si="312"/>
        <v>-1.4323910833661864</v>
      </c>
      <c r="BA342">
        <f t="shared" si="289"/>
        <v>4.2147813799444158</v>
      </c>
      <c r="BB342">
        <f t="shared" si="305"/>
        <v>12.495501055152898</v>
      </c>
      <c r="BC342">
        <f t="shared" si="306"/>
        <v>-1.2941761346718206</v>
      </c>
      <c r="BD342">
        <f t="shared" si="290"/>
        <v>-254.15083054797944</v>
      </c>
      <c r="BF342">
        <f t="shared" si="291"/>
        <v>-49.206324209772589</v>
      </c>
      <c r="BG342">
        <f t="shared" si="292"/>
        <v>-225.4992175012637</v>
      </c>
      <c r="BH342">
        <f t="shared" si="307"/>
        <v>-45.499217501263701</v>
      </c>
      <c r="BI342">
        <f t="shared" si="308"/>
        <v>-45.499217501263701</v>
      </c>
      <c r="BJ342">
        <f t="shared" si="293"/>
        <v>0</v>
      </c>
      <c r="BK342">
        <f t="shared" si="309"/>
        <v>0</v>
      </c>
      <c r="BM342">
        <f t="shared" si="310"/>
        <v>-61.701825264925489</v>
      </c>
      <c r="BN342">
        <f t="shared" si="294"/>
        <v>-151.34838695328426</v>
      </c>
      <c r="BQ342" s="56">
        <f t="shared" si="311"/>
        <v>29.397461855438035</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1.1398805014470395</v>
      </c>
      <c r="D343">
        <f t="shared" si="265"/>
        <v>0.50062043138602497</v>
      </c>
      <c r="F343">
        <f t="shared" si="266"/>
        <v>4.7421174936321531E-5</v>
      </c>
      <c r="G343">
        <f t="shared" si="267"/>
        <v>2.693446639776022E-3</v>
      </c>
      <c r="H343">
        <f t="shared" si="268"/>
        <v>-3.1388992033602241</v>
      </c>
      <c r="J343">
        <f t="shared" si="269"/>
        <v>15</v>
      </c>
      <c r="M343">
        <f t="shared" si="270"/>
        <v>4.0957383068889481E-3</v>
      </c>
      <c r="N343">
        <f t="shared" si="271"/>
        <v>-1.5707963250000001</v>
      </c>
      <c r="O343">
        <f t="shared" si="272"/>
        <v>160.48823445602102</v>
      </c>
      <c r="P343">
        <f t="shared" si="273"/>
        <v>1.5645653001132973</v>
      </c>
      <c r="Q343">
        <f t="shared" si="274"/>
        <v>112.28324654742107</v>
      </c>
      <c r="R343">
        <f t="shared" si="275"/>
        <v>1.5618901609078502</v>
      </c>
      <c r="S343">
        <f t="shared" si="276"/>
        <v>0.33035263126503445</v>
      </c>
      <c r="T343">
        <f t="shared" si="277"/>
        <v>-1.2341191696232505</v>
      </c>
      <c r="U343">
        <f t="shared" si="278"/>
        <v>0.40559642184434541</v>
      </c>
      <c r="V343">
        <f t="shared" si="279"/>
        <v>-1.1531650875643749</v>
      </c>
      <c r="X343">
        <f t="shared" si="296"/>
        <v>-41.918297200129508</v>
      </c>
      <c r="Y343">
        <f t="shared" si="280"/>
        <v>-198.81084862014868</v>
      </c>
      <c r="Z343">
        <f t="shared" si="297"/>
        <v>-18.810848620148676</v>
      </c>
      <c r="AC343">
        <v>1</v>
      </c>
      <c r="AD343">
        <f t="shared" si="281"/>
        <v>160.48511893260002</v>
      </c>
      <c r="AE343">
        <f t="shared" si="282"/>
        <v>-3.0568364892527934E-2</v>
      </c>
      <c r="AF343">
        <f t="shared" si="283"/>
        <v>1.3564234673419499E-2</v>
      </c>
      <c r="AG343">
        <f t="shared" si="298"/>
        <v>1919.0484131335058</v>
      </c>
      <c r="AH343">
        <f t="shared" si="299"/>
        <v>-4398.4915902410485</v>
      </c>
      <c r="AJ343">
        <f t="shared" si="284"/>
        <v>18000</v>
      </c>
      <c r="AK343">
        <f t="shared" si="285"/>
        <v>51428.185839765007</v>
      </c>
      <c r="AL343">
        <v>1</v>
      </c>
      <c r="AM343">
        <f t="shared" si="286"/>
        <v>112.2787934350425</v>
      </c>
      <c r="AN343">
        <f t="shared" si="300"/>
        <v>459.43145277384366</v>
      </c>
      <c r="AO343">
        <f t="shared" si="301"/>
        <v>-156.22334379086496</v>
      </c>
      <c r="AQ343">
        <f t="shared" si="287"/>
        <v>6.0092506404358873E-3</v>
      </c>
      <c r="AR343">
        <f t="shared" si="288"/>
        <v>-7.7519333261622938</v>
      </c>
      <c r="AT343">
        <f t="shared" si="313"/>
        <v>-34085.281500328514</v>
      </c>
      <c r="AU343">
        <f t="shared" si="314"/>
        <v>-14902.766986694098</v>
      </c>
      <c r="AV343">
        <f t="shared" si="302"/>
        <v>-2.729417247397699</v>
      </c>
      <c r="AW343">
        <f t="shared" si="303"/>
        <v>1228.2948281481533</v>
      </c>
      <c r="AX343">
        <f t="shared" si="304"/>
        <v>-8810.0943082478061</v>
      </c>
      <c r="AY343">
        <f t="shared" si="312"/>
        <v>-1.4322702297548406</v>
      </c>
      <c r="BA343">
        <f t="shared" si="289"/>
        <v>4.182069860402458</v>
      </c>
      <c r="BB343">
        <f t="shared" si="305"/>
        <v>12.427825666399579</v>
      </c>
      <c r="BC343">
        <f t="shared" si="306"/>
        <v>-1.2971470176428583</v>
      </c>
      <c r="BD343">
        <f t="shared" si="290"/>
        <v>-254.32104960384169</v>
      </c>
      <c r="BF343">
        <f t="shared" si="291"/>
        <v>-49.393716454550756</v>
      </c>
      <c r="BG343">
        <f t="shared" si="292"/>
        <v>-225.48328858964902</v>
      </c>
      <c r="BH343">
        <f t="shared" si="307"/>
        <v>-45.483288589649021</v>
      </c>
      <c r="BI343">
        <f t="shared" si="308"/>
        <v>-45.483288589649021</v>
      </c>
      <c r="BJ343">
        <f t="shared" si="293"/>
        <v>0</v>
      </c>
      <c r="BK343">
        <f t="shared" si="309"/>
        <v>0</v>
      </c>
      <c r="BM343">
        <f t="shared" si="310"/>
        <v>-61.82154212095034</v>
      </c>
      <c r="BN343">
        <f t="shared" si="294"/>
        <v>-151.16223898580733</v>
      </c>
      <c r="BQ343" s="56">
        <f t="shared" si="311"/>
        <v>29.329786466684716</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1.1419221874803653</v>
      </c>
      <c r="D344">
        <f t="shared" si="265"/>
        <v>0.50387871266424633</v>
      </c>
      <c r="F344">
        <f t="shared" si="266"/>
        <v>4.66943922477184E-5</v>
      </c>
      <c r="G344">
        <f t="shared" si="267"/>
        <v>2.6727259304136714E-3</v>
      </c>
      <c r="H344">
        <f t="shared" si="268"/>
        <v>-3.1389199240695866</v>
      </c>
      <c r="J344">
        <f t="shared" si="269"/>
        <v>15</v>
      </c>
      <c r="M344">
        <f t="shared" si="270"/>
        <v>4.0642326276051875E-3</v>
      </c>
      <c r="N344">
        <f t="shared" si="271"/>
        <v>-1.5707963250000001</v>
      </c>
      <c r="O344">
        <f t="shared" si="272"/>
        <v>161.73228118031614</v>
      </c>
      <c r="P344">
        <f t="shared" si="273"/>
        <v>1.564613229861423</v>
      </c>
      <c r="Q344">
        <f t="shared" si="274"/>
        <v>113.15359053773587</v>
      </c>
      <c r="R344">
        <f t="shared" si="275"/>
        <v>1.5619586662952152</v>
      </c>
      <c r="S344">
        <f t="shared" si="276"/>
        <v>0.3280859354194961</v>
      </c>
      <c r="T344">
        <f t="shared" si="277"/>
        <v>-1.2365196866448176</v>
      </c>
      <c r="U344">
        <f t="shared" si="278"/>
        <v>0.40298476552472617</v>
      </c>
      <c r="V344">
        <f t="shared" si="279"/>
        <v>-1.1560205111156674</v>
      </c>
      <c r="X344">
        <f t="shared" si="296"/>
        <v>-42.085753026118844</v>
      </c>
      <c r="Y344">
        <f t="shared" si="280"/>
        <v>-198.91982203410544</v>
      </c>
      <c r="Z344">
        <f t="shared" si="297"/>
        <v>-18.919822034105437</v>
      </c>
      <c r="AC344">
        <v>1</v>
      </c>
      <c r="AD344">
        <f t="shared" si="281"/>
        <v>161.72918962200001</v>
      </c>
      <c r="AE344">
        <f t="shared" si="282"/>
        <v>-3.1044129961163517E-2</v>
      </c>
      <c r="AF344">
        <f t="shared" si="283"/>
        <v>1.3669383779414998E-2</v>
      </c>
      <c r="AG344">
        <f t="shared" si="298"/>
        <v>1894.4142757418542</v>
      </c>
      <c r="AH344">
        <f t="shared" si="299"/>
        <v>-4375.5039686926739</v>
      </c>
      <c r="AJ344">
        <f t="shared" si="284"/>
        <v>18000</v>
      </c>
      <c r="AK344">
        <f t="shared" si="285"/>
        <v>51826.853947050004</v>
      </c>
      <c r="AL344">
        <v>1</v>
      </c>
      <c r="AM344">
        <f t="shared" si="286"/>
        <v>113.14917167872501</v>
      </c>
      <c r="AN344">
        <f t="shared" si="300"/>
        <v>459.41013080369623</v>
      </c>
      <c r="AO344">
        <f t="shared" si="301"/>
        <v>-155.02181420294383</v>
      </c>
      <c r="AQ344">
        <f t="shared" si="287"/>
        <v>5.9171562620377151E-3</v>
      </c>
      <c r="AR344">
        <f t="shared" si="288"/>
        <v>-7.6923031406490292</v>
      </c>
      <c r="AT344">
        <f t="shared" si="313"/>
        <v>-33646.493375002348</v>
      </c>
      <c r="AU344">
        <f t="shared" si="314"/>
        <v>-14598.299423687342</v>
      </c>
      <c r="AV344">
        <f t="shared" si="302"/>
        <v>-2.7322307042265286</v>
      </c>
      <c r="AW344">
        <f t="shared" si="303"/>
        <v>1221.4056970255301</v>
      </c>
      <c r="AX344">
        <f t="shared" si="304"/>
        <v>-8753.31322088866</v>
      </c>
      <c r="AY344">
        <f t="shared" si="312"/>
        <v>-1.4321551155508794</v>
      </c>
      <c r="BA344">
        <f t="shared" si="289"/>
        <v>4.1498571057272633</v>
      </c>
      <c r="BB344">
        <f t="shared" si="305"/>
        <v>12.360662853458361</v>
      </c>
      <c r="BC344">
        <f t="shared" si="306"/>
        <v>-1.3000755886756492</v>
      </c>
      <c r="BD344">
        <f t="shared" si="290"/>
        <v>-254.48884436421662</v>
      </c>
      <c r="BF344">
        <f t="shared" si="291"/>
        <v>-49.579487194317586</v>
      </c>
      <c r="BG344">
        <f t="shared" si="292"/>
        <v>-225.4655847932984</v>
      </c>
      <c r="BH344">
        <f t="shared" si="307"/>
        <v>-45.465584793298405</v>
      </c>
      <c r="BI344">
        <f t="shared" si="308"/>
        <v>-45.465584793298405</v>
      </c>
      <c r="BJ344">
        <f t="shared" si="293"/>
        <v>0</v>
      </c>
      <c r="BK344">
        <f t="shared" si="309"/>
        <v>0</v>
      </c>
      <c r="BM344">
        <f t="shared" si="310"/>
        <v>-61.940150047775958</v>
      </c>
      <c r="BN344">
        <f t="shared" si="294"/>
        <v>-150.97674042908181</v>
      </c>
      <c r="BQ344" s="56">
        <f t="shared" si="311"/>
        <v>29.262623653743496</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1.1439759532650549</v>
      </c>
      <c r="D345">
        <f t="shared" si="265"/>
        <v>0.50712532920343589</v>
      </c>
      <c r="F345">
        <f t="shared" si="266"/>
        <v>4.5984190795917957E-5</v>
      </c>
      <c r="G345">
        <f t="shared" si="267"/>
        <v>2.6523216105280968E-3</v>
      </c>
      <c r="H345">
        <f t="shared" si="268"/>
        <v>-3.1389403283894719</v>
      </c>
      <c r="J345">
        <f t="shared" si="269"/>
        <v>15</v>
      </c>
      <c r="M345">
        <f t="shared" si="270"/>
        <v>4.033207951058583E-3</v>
      </c>
      <c r="N345">
        <f t="shared" si="271"/>
        <v>-1.5707963250000001</v>
      </c>
      <c r="O345">
        <f t="shared" si="272"/>
        <v>162.97632827048031</v>
      </c>
      <c r="P345">
        <f t="shared" si="273"/>
        <v>1.5646604278854315</v>
      </c>
      <c r="Q345">
        <f t="shared" si="274"/>
        <v>114.02393505097244</v>
      </c>
      <c r="R345">
        <f t="shared" si="275"/>
        <v>1.5620261258798693</v>
      </c>
      <c r="S345">
        <f t="shared" si="276"/>
        <v>0.325848293733492</v>
      </c>
      <c r="T345">
        <f t="shared" si="277"/>
        <v>-1.2388874727048644</v>
      </c>
      <c r="U345">
        <f t="shared" si="278"/>
        <v>0.40040332494723263</v>
      </c>
      <c r="V345">
        <f t="shared" si="279"/>
        <v>-1.1588393748505608</v>
      </c>
      <c r="X345">
        <f t="shared" si="296"/>
        <v>-42.251980037484103</v>
      </c>
      <c r="Y345">
        <f t="shared" si="280"/>
        <v>-199.02557743624365</v>
      </c>
      <c r="Z345">
        <f t="shared" si="297"/>
        <v>-19.025577436243651</v>
      </c>
      <c r="AC345">
        <v>1</v>
      </c>
      <c r="AD345">
        <f t="shared" si="281"/>
        <v>162.9732603114</v>
      </c>
      <c r="AE345">
        <f t="shared" si="282"/>
        <v>-3.1523568891332968E-2</v>
      </c>
      <c r="AF345">
        <f t="shared" si="283"/>
        <v>1.3774532885410501E-2</v>
      </c>
      <c r="AG345">
        <f t="shared" si="298"/>
        <v>1870.2215265601774</v>
      </c>
      <c r="AH345">
        <f t="shared" si="299"/>
        <v>-4352.6744342871334</v>
      </c>
      <c r="AJ345">
        <f t="shared" si="284"/>
        <v>18000</v>
      </c>
      <c r="AK345">
        <f t="shared" si="285"/>
        <v>52225.522054335008</v>
      </c>
      <c r="AL345">
        <v>1</v>
      </c>
      <c r="AM345">
        <f t="shared" si="286"/>
        <v>114.01954992240752</v>
      </c>
      <c r="AN345">
        <f t="shared" si="300"/>
        <v>459.38929520676635</v>
      </c>
      <c r="AO345">
        <f t="shared" si="301"/>
        <v>-153.83862431249688</v>
      </c>
      <c r="AQ345">
        <f t="shared" si="287"/>
        <v>5.8271628534684143E-3</v>
      </c>
      <c r="AR345">
        <f t="shared" si="288"/>
        <v>-7.6335833380436231</v>
      </c>
      <c r="AT345">
        <f t="shared" si="313"/>
        <v>-33215.604952095382</v>
      </c>
      <c r="AU345">
        <f t="shared" si="314"/>
        <v>-14301.855626376999</v>
      </c>
      <c r="AV345">
        <f t="shared" si="302"/>
        <v>-2.7350082419245703</v>
      </c>
      <c r="AW345">
        <f t="shared" si="303"/>
        <v>1214.5496249704363</v>
      </c>
      <c r="AX345">
        <f t="shared" si="304"/>
        <v>-8697.2044912979363</v>
      </c>
      <c r="AY345">
        <f t="shared" si="312"/>
        <v>-1.432045363366151</v>
      </c>
      <c r="BA345">
        <f t="shared" si="289"/>
        <v>4.1181319321060412</v>
      </c>
      <c r="BB345">
        <f t="shared" si="305"/>
        <v>12.294005118917644</v>
      </c>
      <c r="BC345">
        <f t="shared" si="306"/>
        <v>-1.3029628785584193</v>
      </c>
      <c r="BD345">
        <f t="shared" si="290"/>
        <v>-254.65427388891919</v>
      </c>
      <c r="BF345">
        <f t="shared" si="291"/>
        <v>-49.763660820714236</v>
      </c>
      <c r="BG345">
        <f t="shared" si="292"/>
        <v>-225.44616597381008</v>
      </c>
      <c r="BH345">
        <f t="shared" si="307"/>
        <v>-45.446165973810082</v>
      </c>
      <c r="BI345">
        <f t="shared" si="308"/>
        <v>-45.446165973810082</v>
      </c>
      <c r="BJ345">
        <f t="shared" si="293"/>
        <v>0</v>
      </c>
      <c r="BK345">
        <f t="shared" si="309"/>
        <v>0</v>
      </c>
      <c r="BM345">
        <f t="shared" si="310"/>
        <v>-62.057665939631889</v>
      </c>
      <c r="BN345">
        <f t="shared" si="294"/>
        <v>-150.79189208489092</v>
      </c>
      <c r="BQ345" s="56">
        <f t="shared" si="311"/>
        <v>29.195965919202781</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1.1460417338585007</v>
      </c>
      <c r="D346">
        <f t="shared" si="265"/>
        <v>0.51036027545719953</v>
      </c>
      <c r="F346">
        <f t="shared" si="266"/>
        <v>4.5290069991285522E-5</v>
      </c>
      <c r="G346">
        <f t="shared" si="267"/>
        <v>2.6322264881679571E-3</v>
      </c>
      <c r="H346">
        <f t="shared" si="268"/>
        <v>-3.1389604235118322</v>
      </c>
      <c r="J346">
        <f t="shared" si="269"/>
        <v>15</v>
      </c>
      <c r="M346">
        <f t="shared" si="270"/>
        <v>4.002653345368745E-3</v>
      </c>
      <c r="N346">
        <f t="shared" si="271"/>
        <v>-1.5707963250000001</v>
      </c>
      <c r="O346">
        <f t="shared" si="272"/>
        <v>164.22037571819862</v>
      </c>
      <c r="P346">
        <f t="shared" si="273"/>
        <v>1.5647069108145846</v>
      </c>
      <c r="Q346">
        <f t="shared" si="274"/>
        <v>114.8942800752471</v>
      </c>
      <c r="R346">
        <f t="shared" si="275"/>
        <v>1.5620925634276273</v>
      </c>
      <c r="S346">
        <f t="shared" si="276"/>
        <v>0.32363919027920141</v>
      </c>
      <c r="T346">
        <f t="shared" si="277"/>
        <v>-1.2412231666838516</v>
      </c>
      <c r="U346">
        <f t="shared" si="278"/>
        <v>0.39785164505441806</v>
      </c>
      <c r="V346">
        <f t="shared" si="279"/>
        <v>-1.161622332501715</v>
      </c>
      <c r="X346">
        <f t="shared" si="296"/>
        <v>-42.416992464843318</v>
      </c>
      <c r="Y346">
        <f t="shared" si="280"/>
        <v>-199.12818730322584</v>
      </c>
      <c r="Z346">
        <f t="shared" si="297"/>
        <v>-19.128187303225843</v>
      </c>
      <c r="AC346">
        <v>1</v>
      </c>
      <c r="AD346">
        <f t="shared" si="281"/>
        <v>164.21733100080002</v>
      </c>
      <c r="AE346">
        <f t="shared" si="282"/>
        <v>-3.2006681683036282E-2</v>
      </c>
      <c r="AF346">
        <f t="shared" si="283"/>
        <v>1.3879681991406E-2</v>
      </c>
      <c r="AG346">
        <f t="shared" si="298"/>
        <v>1846.4604822790509</v>
      </c>
      <c r="AH346">
        <f t="shared" si="299"/>
        <v>-4330.0035932972587</v>
      </c>
      <c r="AJ346">
        <f t="shared" si="284"/>
        <v>18000</v>
      </c>
      <c r="AK346">
        <f t="shared" si="285"/>
        <v>52624.190161620005</v>
      </c>
      <c r="AL346">
        <v>1</v>
      </c>
      <c r="AM346">
        <f t="shared" si="286"/>
        <v>114.88992816609</v>
      </c>
      <c r="AN346">
        <f t="shared" si="300"/>
        <v>459.36893130231061</v>
      </c>
      <c r="AO346">
        <f t="shared" si="301"/>
        <v>-152.67335743599884</v>
      </c>
      <c r="AQ346">
        <f t="shared" si="287"/>
        <v>5.7392069908132511E-3</v>
      </c>
      <c r="AR346">
        <f t="shared" si="288"/>
        <v>-7.5757532278734914</v>
      </c>
      <c r="AT346">
        <f t="shared" si="313"/>
        <v>-32792.441479717367</v>
      </c>
      <c r="AU346">
        <f t="shared" si="314"/>
        <v>-14013.179745659261</v>
      </c>
      <c r="AV346">
        <f t="shared" si="302"/>
        <v>-2.7377504996642772</v>
      </c>
      <c r="AW346">
        <f t="shared" si="303"/>
        <v>1207.7293608761427</v>
      </c>
      <c r="AX346">
        <f t="shared" si="304"/>
        <v>-8641.7570409762448</v>
      </c>
      <c r="AY346">
        <f t="shared" si="312"/>
        <v>-1.4319406149644418</v>
      </c>
      <c r="BA346">
        <f t="shared" si="289"/>
        <v>4.0868834804433218</v>
      </c>
      <c r="BB346">
        <f t="shared" si="305"/>
        <v>12.227845117716749</v>
      </c>
      <c r="BC346">
        <f t="shared" si="306"/>
        <v>-1.3058098846998354</v>
      </c>
      <c r="BD346">
        <f t="shared" si="290"/>
        <v>-254.81739532525654</v>
      </c>
      <c r="BF346">
        <f t="shared" si="291"/>
        <v>-49.946261203591284</v>
      </c>
      <c r="BG346">
        <f t="shared" si="292"/>
        <v>-225.42509000834471</v>
      </c>
      <c r="BH346">
        <f t="shared" si="307"/>
        <v>-45.425090008344711</v>
      </c>
      <c r="BI346">
        <f t="shared" si="308"/>
        <v>-45.425090008344711</v>
      </c>
      <c r="BJ346">
        <f t="shared" si="293"/>
        <v>0</v>
      </c>
      <c r="BK346">
        <f t="shared" si="309"/>
        <v>0</v>
      </c>
      <c r="BM346">
        <f t="shared" si="310"/>
        <v>-62.174106321308031</v>
      </c>
      <c r="BN346">
        <f t="shared" si="294"/>
        <v>-150.60769468308817</v>
      </c>
      <c r="BQ346" s="56">
        <f t="shared" si="311"/>
        <v>29.129805918001885</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1.1481194644069348</v>
      </c>
      <c r="D347">
        <f t="shared" si="265"/>
        <v>0.51358354689595842</v>
      </c>
      <c r="F347">
        <f t="shared" si="266"/>
        <v>4.4611547993928186E-5</v>
      </c>
      <c r="G347">
        <f t="shared" si="267"/>
        <v>2.6124335877288308E-3</v>
      </c>
      <c r="H347">
        <f t="shared" si="268"/>
        <v>-3.1389802164122713</v>
      </c>
      <c r="J347">
        <f t="shared" si="269"/>
        <v>15</v>
      </c>
      <c r="M347">
        <f t="shared" si="270"/>
        <v>3.9725582074336416E-3</v>
      </c>
      <c r="N347">
        <f t="shared" si="271"/>
        <v>-1.5707963250000001</v>
      </c>
      <c r="O347">
        <f t="shared" si="272"/>
        <v>165.46442351540628</v>
      </c>
      <c r="P347">
        <f t="shared" si="273"/>
        <v>1.564752694778047</v>
      </c>
      <c r="Q347">
        <f t="shared" si="274"/>
        <v>115.76462559903359</v>
      </c>
      <c r="R347">
        <f t="shared" si="275"/>
        <v>1.5621580019896331</v>
      </c>
      <c r="S347">
        <f t="shared" si="276"/>
        <v>0.32145812012820801</v>
      </c>
      <c r="T347">
        <f t="shared" si="277"/>
        <v>-1.2435273916616942</v>
      </c>
      <c r="U347">
        <f t="shared" si="278"/>
        <v>0.3953292779393387</v>
      </c>
      <c r="V347">
        <f t="shared" si="279"/>
        <v>-1.164370023478424</v>
      </c>
      <c r="X347">
        <f t="shared" si="296"/>
        <v>-42.580804332698548</v>
      </c>
      <c r="Y347">
        <f t="shared" si="280"/>
        <v>-199.22772238468761</v>
      </c>
      <c r="Z347">
        <f t="shared" si="297"/>
        <v>-19.22772238468761</v>
      </c>
      <c r="AC347">
        <v>1</v>
      </c>
      <c r="AD347">
        <f t="shared" si="281"/>
        <v>165.46140169020001</v>
      </c>
      <c r="AE347">
        <f t="shared" si="282"/>
        <v>-3.2493468336273458E-2</v>
      </c>
      <c r="AF347">
        <f t="shared" si="283"/>
        <v>1.39848310974015E-2</v>
      </c>
      <c r="AG347">
        <f t="shared" si="298"/>
        <v>1823.1216965317342</v>
      </c>
      <c r="AH347">
        <f t="shared" si="299"/>
        <v>-4307.4919317845797</v>
      </c>
      <c r="AJ347">
        <f t="shared" si="284"/>
        <v>18000</v>
      </c>
      <c r="AK347">
        <f t="shared" si="285"/>
        <v>53022.858268905009</v>
      </c>
      <c r="AL347">
        <v>1</v>
      </c>
      <c r="AM347">
        <f t="shared" si="286"/>
        <v>115.76030640977251</v>
      </c>
      <c r="AN347">
        <f t="shared" si="300"/>
        <v>459.34902495932778</v>
      </c>
      <c r="AO347">
        <f t="shared" si="301"/>
        <v>-151.52560941701071</v>
      </c>
      <c r="AQ347">
        <f t="shared" si="287"/>
        <v>5.6532276255143732E-3</v>
      </c>
      <c r="AR347">
        <f t="shared" si="288"/>
        <v>-7.5187927419341163</v>
      </c>
      <c r="AT347">
        <f t="shared" si="313"/>
        <v>-32376.832550702158</v>
      </c>
      <c r="AU347">
        <f t="shared" si="314"/>
        <v>-13732.025411930861</v>
      </c>
      <c r="AV347">
        <f t="shared" si="302"/>
        <v>-2.7404581027326067</v>
      </c>
      <c r="AW347">
        <f t="shared" si="303"/>
        <v>1200.9474213386586</v>
      </c>
      <c r="AX347">
        <f t="shared" si="304"/>
        <v>-8586.9600241103981</v>
      </c>
      <c r="AY347">
        <f t="shared" si="312"/>
        <v>-1.4318405302634247</v>
      </c>
      <c r="BA347">
        <f t="shared" si="289"/>
        <v>4.056101205054345</v>
      </c>
      <c r="BB347">
        <f t="shared" si="305"/>
        <v>12.162175653568205</v>
      </c>
      <c r="BC347">
        <f t="shared" si="306"/>
        <v>-1.308617572469182</v>
      </c>
      <c r="BD347">
        <f t="shared" si="290"/>
        <v>-254.97826398481442</v>
      </c>
      <c r="BF347">
        <f t="shared" si="291"/>
        <v>-50.127311705528669</v>
      </c>
      <c r="BG347">
        <f t="shared" si="292"/>
        <v>-225.40241286768639</v>
      </c>
      <c r="BH347">
        <f t="shared" si="307"/>
        <v>-45.402412867686394</v>
      </c>
      <c r="BI347">
        <f t="shared" si="308"/>
        <v>-45.402412867686394</v>
      </c>
      <c r="BJ347">
        <f t="shared" si="293"/>
        <v>0</v>
      </c>
      <c r="BK347">
        <f t="shared" si="309"/>
        <v>0</v>
      </c>
      <c r="BM347">
        <f t="shared" si="310"/>
        <v>-62.289487359096867</v>
      </c>
      <c r="BN347">
        <f t="shared" si="294"/>
        <v>-150.42414888287195</v>
      </c>
      <c r="BQ347" s="56">
        <f t="shared" si="311"/>
        <v>29.064136453853344</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1.1502090801513845</v>
      </c>
      <c r="D348">
        <f t="shared" si="265"/>
        <v>0.51679513999311866</v>
      </c>
      <c r="F348">
        <f t="shared" si="266"/>
        <v>4.3948160877220223E-5</v>
      </c>
      <c r="G348">
        <f t="shared" si="267"/>
        <v>2.5929361418784674E-3</v>
      </c>
      <c r="H348">
        <f t="shared" si="268"/>
        <v>-3.1389997138581216</v>
      </c>
      <c r="J348">
        <f t="shared" si="269"/>
        <v>15</v>
      </c>
      <c r="M348">
        <f t="shared" si="270"/>
        <v>3.942912250661749E-3</v>
      </c>
      <c r="N348">
        <f t="shared" si="271"/>
        <v>-1.5707963250000001</v>
      </c>
      <c r="O348">
        <f t="shared" si="272"/>
        <v>166.70847165427912</v>
      </c>
      <c r="P348">
        <f t="shared" si="273"/>
        <v>1.564797795423545</v>
      </c>
      <c r="Q348">
        <f t="shared" si="274"/>
        <v>116.63497161114958</v>
      </c>
      <c r="R348">
        <f t="shared" si="275"/>
        <v>1.5622224639290223</v>
      </c>
      <c r="S348">
        <f t="shared" si="276"/>
        <v>0.31930458910365866</v>
      </c>
      <c r="T348">
        <f t="shared" si="277"/>
        <v>-1.2458007553782282</v>
      </c>
      <c r="U348">
        <f t="shared" si="278"/>
        <v>0.39283578278431991</v>
      </c>
      <c r="V348">
        <f t="shared" si="279"/>
        <v>-1.1670830732171185</v>
      </c>
      <c r="X348">
        <f t="shared" si="296"/>
        <v>-42.743429462746647</v>
      </c>
      <c r="Y348">
        <f t="shared" si="280"/>
        <v>-199.32425174836106</v>
      </c>
      <c r="Z348">
        <f t="shared" si="297"/>
        <v>-19.324251748361064</v>
      </c>
      <c r="AC348">
        <v>1</v>
      </c>
      <c r="AD348">
        <f t="shared" si="281"/>
        <v>166.70547237960002</v>
      </c>
      <c r="AE348">
        <f t="shared" si="282"/>
        <v>-3.2983928851044508E-2</v>
      </c>
      <c r="AF348">
        <f t="shared" si="283"/>
        <v>1.4089980203396999E-2</v>
      </c>
      <c r="AG348">
        <f t="shared" si="298"/>
        <v>1800.1959541175777</v>
      </c>
      <c r="AH348">
        <f t="shared" si="299"/>
        <v>-4285.1398225524645</v>
      </c>
      <c r="AJ348">
        <f t="shared" si="284"/>
        <v>18000</v>
      </c>
      <c r="AK348">
        <f t="shared" si="285"/>
        <v>53421.526376189999</v>
      </c>
      <c r="AL348">
        <v>1</v>
      </c>
      <c r="AM348">
        <f t="shared" si="286"/>
        <v>116.63068465345499</v>
      </c>
      <c r="AN348">
        <f t="shared" si="300"/>
        <v>459.32956257203949</v>
      </c>
      <c r="AO348">
        <f t="shared" si="301"/>
        <v>-150.39498815896172</v>
      </c>
      <c r="AQ348">
        <f t="shared" si="287"/>
        <v>5.5691659784105714E-3</v>
      </c>
      <c r="AR348">
        <f t="shared" si="288"/>
        <v>-7.4626824110701655</v>
      </c>
      <c r="AT348">
        <f t="shared" si="313"/>
        <v>-31968.611992676462</v>
      </c>
      <c r="AU348">
        <f t="shared" si="314"/>
        <v>-13458.155338185414</v>
      </c>
      <c r="AV348">
        <f t="shared" si="302"/>
        <v>-2.7431316628651867</v>
      </c>
      <c r="AW348">
        <f t="shared" si="303"/>
        <v>1194.2061059493394</v>
      </c>
      <c r="AX348">
        <f t="shared" si="304"/>
        <v>-8532.8028212330501</v>
      </c>
      <c r="AY348">
        <f t="shared" si="312"/>
        <v>-1.4317447863924375</v>
      </c>
      <c r="BA348">
        <f t="shared" si="289"/>
        <v>4.0257748628028427</v>
      </c>
      <c r="BB348">
        <f t="shared" si="305"/>
        <v>12.096989675452363</v>
      </c>
      <c r="BC348">
        <f t="shared" si="306"/>
        <v>-1.3113868764727492</v>
      </c>
      <c r="BD348">
        <f t="shared" si="290"/>
        <v>-255.13693341658882</v>
      </c>
      <c r="BF348">
        <f t="shared" si="291"/>
        <v>-50.306835195873035</v>
      </c>
      <c r="BG348">
        <f t="shared" si="292"/>
        <v>-225.37818869062968</v>
      </c>
      <c r="BH348">
        <f t="shared" si="307"/>
        <v>-45.378188690629685</v>
      </c>
      <c r="BI348">
        <f t="shared" si="308"/>
        <v>-45.378188690629685</v>
      </c>
      <c r="BJ348">
        <f t="shared" si="293"/>
        <v>0</v>
      </c>
      <c r="BK348">
        <f t="shared" si="309"/>
        <v>0</v>
      </c>
      <c r="BM348">
        <f t="shared" si="310"/>
        <v>-62.403824871325398</v>
      </c>
      <c r="BN348">
        <f t="shared" si="294"/>
        <v>-150.24125527404087</v>
      </c>
      <c r="BQ348" s="56">
        <f t="shared" si="311"/>
        <v>28.998950475737498</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1.1523105164335181</v>
      </c>
      <c r="D349">
        <f t="shared" si="265"/>
        <v>0.51999505221121789</v>
      </c>
      <c r="F349">
        <f t="shared" si="266"/>
        <v>4.3299461834544505E-5</v>
      </c>
      <c r="G349">
        <f t="shared" si="267"/>
        <v>2.5737275838410142E-3</v>
      </c>
      <c r="H349">
        <f t="shared" si="268"/>
        <v>-3.1390189224161591</v>
      </c>
      <c r="J349">
        <f t="shared" si="269"/>
        <v>15</v>
      </c>
      <c r="M349">
        <f t="shared" si="270"/>
        <v>3.9137054932494395E-3</v>
      </c>
      <c r="N349">
        <f t="shared" si="271"/>
        <v>-1.5707963250000001</v>
      </c>
      <c r="O349">
        <f t="shared" si="272"/>
        <v>167.95252012722494</v>
      </c>
      <c r="P349">
        <f t="shared" si="273"/>
        <v>1.5648422279351963</v>
      </c>
      <c r="Q349">
        <f t="shared" si="274"/>
        <v>117.50531810074413</v>
      </c>
      <c r="R349">
        <f t="shared" si="275"/>
        <v>1.5622859709464001</v>
      </c>
      <c r="S349">
        <f t="shared" si="276"/>
        <v>0.31717811353693209</v>
      </c>
      <c r="T349">
        <f t="shared" si="277"/>
        <v>-1.2480438506787204</v>
      </c>
      <c r="U349">
        <f t="shared" si="278"/>
        <v>0.39037072579560311</v>
      </c>
      <c r="V349">
        <f t="shared" si="279"/>
        <v>-1.1697620935232935</v>
      </c>
      <c r="X349">
        <f t="shared" si="296"/>
        <v>-42.904881477141707</v>
      </c>
      <c r="Y349">
        <f t="shared" si="280"/>
        <v>-199.41784282394616</v>
      </c>
      <c r="Z349">
        <f t="shared" si="297"/>
        <v>-19.41784282394616</v>
      </c>
      <c r="AC349">
        <v>1</v>
      </c>
      <c r="AD349">
        <f t="shared" si="281"/>
        <v>167.94954306900001</v>
      </c>
      <c r="AE349">
        <f t="shared" si="282"/>
        <v>-3.3478063227349419E-2</v>
      </c>
      <c r="AF349">
        <f t="shared" si="283"/>
        <v>1.4195129309392499E-2</v>
      </c>
      <c r="AG349">
        <f t="shared" si="298"/>
        <v>1777.6742653284437</v>
      </c>
      <c r="AH349">
        <f t="shared" si="299"/>
        <v>-4262.9475317465285</v>
      </c>
      <c r="AJ349">
        <f t="shared" si="284"/>
        <v>18000</v>
      </c>
      <c r="AK349">
        <f t="shared" si="285"/>
        <v>53820.194483475003</v>
      </c>
      <c r="AL349">
        <v>1</v>
      </c>
      <c r="AM349">
        <f t="shared" si="286"/>
        <v>117.5010628971375</v>
      </c>
      <c r="AN349">
        <f t="shared" si="300"/>
        <v>459.31053103663851</v>
      </c>
      <c r="AO349">
        <f t="shared" si="301"/>
        <v>-149.28111317868493</v>
      </c>
      <c r="AQ349">
        <f t="shared" si="287"/>
        <v>5.4869654392507876E-3</v>
      </c>
      <c r="AR349">
        <f t="shared" si="288"/>
        <v>-7.4074033429885633</v>
      </c>
      <c r="AT349">
        <f t="shared" si="313"/>
        <v>-31567.617760387977</v>
      </c>
      <c r="AU349">
        <f t="shared" si="314"/>
        <v>-13191.340941514685</v>
      </c>
      <c r="AV349">
        <f t="shared" si="302"/>
        <v>-2.7457717785726303</v>
      </c>
      <c r="AW349">
        <f t="shared" si="303"/>
        <v>1187.5075115965803</v>
      </c>
      <c r="AX349">
        <f t="shared" si="304"/>
        <v>-8479.2750331293391</v>
      </c>
      <c r="AY349">
        <f t="shared" si="312"/>
        <v>-1.4316530768027176</v>
      </c>
      <c r="BA349">
        <f t="shared" si="289"/>
        <v>3.9958945026647394</v>
      </c>
      <c r="BB349">
        <f t="shared" si="305"/>
        <v>12.032280274185151</v>
      </c>
      <c r="BC349">
        <f t="shared" si="306"/>
        <v>-1.3141187017699127</v>
      </c>
      <c r="BD349">
        <f t="shared" si="290"/>
        <v>-255.29345547666222</v>
      </c>
      <c r="BF349">
        <f t="shared" si="291"/>
        <v>-50.484854064309729</v>
      </c>
      <c r="BG349">
        <f t="shared" si="292"/>
        <v>-225.3524698548915</v>
      </c>
      <c r="BH349">
        <f t="shared" si="307"/>
        <v>-45.352469854891496</v>
      </c>
      <c r="BI349">
        <f t="shared" si="308"/>
        <v>-45.352469854891496</v>
      </c>
      <c r="BJ349">
        <f t="shared" si="293"/>
        <v>0</v>
      </c>
      <c r="BK349">
        <f t="shared" si="309"/>
        <v>0</v>
      </c>
      <c r="BM349">
        <f t="shared" si="310"/>
        <v>-62.517134338494877</v>
      </c>
      <c r="BN349">
        <f t="shared" si="294"/>
        <v>-150.05901437822928</v>
      </c>
      <c r="BQ349" s="56">
        <f t="shared" si="311"/>
        <v>28.934241074470286</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1.1544237087013711</v>
      </c>
      <c r="D350">
        <f t="shared" si="265"/>
        <v>0.52318328198805242</v>
      </c>
      <c r="F350">
        <f t="shared" si="266"/>
        <v>4.2665020426716632E-5</v>
      </c>
      <c r="G350">
        <f t="shared" si="267"/>
        <v>2.5548015400217489E-3</v>
      </c>
      <c r="H350">
        <f t="shared" si="268"/>
        <v>-3.1390378484599784</v>
      </c>
      <c r="J350">
        <f t="shared" si="269"/>
        <v>15</v>
      </c>
      <c r="M350">
        <f t="shared" si="270"/>
        <v>3.8849282469755465E-3</v>
      </c>
      <c r="N350">
        <f t="shared" si="271"/>
        <v>-1.5707963250000001</v>
      </c>
      <c r="O350">
        <f t="shared" si="272"/>
        <v>169.19656892687468</v>
      </c>
      <c r="P350">
        <f t="shared" si="273"/>
        <v>1.5648860070505535</v>
      </c>
      <c r="Q350">
        <f t="shared" si="274"/>
        <v>118.3756650572854</v>
      </c>
      <c r="R350">
        <f t="shared" si="275"/>
        <v>1.5623485441041962</v>
      </c>
      <c r="S350">
        <f t="shared" si="276"/>
        <v>0.31507822002886493</v>
      </c>
      <c r="T350">
        <f t="shared" si="277"/>
        <v>-1.2502572559449356</v>
      </c>
      <c r="U350">
        <f t="shared" si="278"/>
        <v>0.3879336801343074</v>
      </c>
      <c r="V350">
        <f t="shared" si="279"/>
        <v>-1.1724076829050185</v>
      </c>
      <c r="X350">
        <f t="shared" si="296"/>
        <v>-43.065173801709307</v>
      </c>
      <c r="Y350">
        <f t="shared" si="280"/>
        <v>-199.50856144576329</v>
      </c>
      <c r="Z350">
        <f t="shared" si="297"/>
        <v>-19.508561445763291</v>
      </c>
      <c r="AC350">
        <v>1</v>
      </c>
      <c r="AD350">
        <f t="shared" si="281"/>
        <v>169.19361375840001</v>
      </c>
      <c r="AE350">
        <f t="shared" si="282"/>
        <v>-3.3975871465188198E-2</v>
      </c>
      <c r="AF350">
        <f t="shared" si="283"/>
        <v>1.4300278415387998E-2</v>
      </c>
      <c r="AG350">
        <f t="shared" si="298"/>
        <v>1755.547860380321</v>
      </c>
      <c r="AH350">
        <f t="shared" si="299"/>
        <v>-4240.9152251195856</v>
      </c>
      <c r="AJ350">
        <f t="shared" si="284"/>
        <v>18000</v>
      </c>
      <c r="AK350">
        <f t="shared" si="285"/>
        <v>54218.862590760007</v>
      </c>
      <c r="AL350">
        <v>1</v>
      </c>
      <c r="AM350">
        <f t="shared" si="286"/>
        <v>118.37144114082001</v>
      </c>
      <c r="AN350">
        <f t="shared" si="300"/>
        <v>459.29191772922798</v>
      </c>
      <c r="AO350">
        <f t="shared" si="301"/>
        <v>-148.18361517964078</v>
      </c>
      <c r="AQ350">
        <f t="shared" si="287"/>
        <v>5.4065714713605797E-3</v>
      </c>
      <c r="AR350">
        <f t="shared" si="288"/>
        <v>-7.3529372010503886</v>
      </c>
      <c r="AT350">
        <f t="shared" si="313"/>
        <v>-31173.691830304244</v>
      </c>
      <c r="AU350">
        <f t="shared" si="314"/>
        <v>-12931.361982083467</v>
      </c>
      <c r="AV350">
        <f t="shared" si="302"/>
        <v>-2.7483790354591253</v>
      </c>
      <c r="AW350">
        <f t="shared" si="303"/>
        <v>1180.8535458431043</v>
      </c>
      <c r="AX350">
        <f t="shared" si="304"/>
        <v>-8426.3664749762647</v>
      </c>
      <c r="AY350">
        <f t="shared" si="312"/>
        <v>-1.4315651104269405</v>
      </c>
      <c r="BA350">
        <f t="shared" si="289"/>
        <v>3.9664504557000568</v>
      </c>
      <c r="BB350">
        <f t="shared" si="305"/>
        <v>11.968040679059552</v>
      </c>
      <c r="BC350">
        <f t="shared" si="306"/>
        <v>-1.3168139250321849</v>
      </c>
      <c r="BD350">
        <f t="shared" si="290"/>
        <v>-255.44788039461235</v>
      </c>
      <c r="BF350">
        <f t="shared" si="291"/>
        <v>-50.661390233986616</v>
      </c>
      <c r="BG350">
        <f t="shared" si="292"/>
        <v>-225.32530704473729</v>
      </c>
      <c r="BH350">
        <f t="shared" si="307"/>
        <v>-45.325307044737286</v>
      </c>
      <c r="BI350">
        <f t="shared" si="308"/>
        <v>-45.325307044737286</v>
      </c>
      <c r="BJ350">
        <f t="shared" si="293"/>
        <v>0</v>
      </c>
      <c r="BK350">
        <f t="shared" si="309"/>
        <v>0</v>
      </c>
      <c r="BM350">
        <f t="shared" si="310"/>
        <v>-62.629430913046171</v>
      </c>
      <c r="BN350">
        <f t="shared" si="294"/>
        <v>-149.87742665012496</v>
      </c>
      <c r="BQ350" s="56">
        <f t="shared" si="311"/>
        <v>28.87000147934469</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1.1565485925149601</v>
      </c>
      <c r="D351">
        <f t="shared" si="265"/>
        <v>0.52635982872279274</v>
      </c>
      <c r="F351">
        <f t="shared" si="266"/>
        <v>4.2044421867724923E-5</v>
      </c>
      <c r="G351">
        <f t="shared" si="267"/>
        <v>2.5361518229549138E-3</v>
      </c>
      <c r="H351">
        <f t="shared" si="268"/>
        <v>-3.1390564981770455</v>
      </c>
      <c r="J351">
        <f t="shared" si="269"/>
        <v>15</v>
      </c>
      <c r="M351">
        <f t="shared" si="270"/>
        <v>3.8565711064866741E-3</v>
      </c>
      <c r="N351">
        <f t="shared" si="271"/>
        <v>-1.5707963250000001</v>
      </c>
      <c r="O351">
        <f t="shared" si="272"/>
        <v>170.44061804607449</v>
      </c>
      <c r="P351">
        <f t="shared" si="273"/>
        <v>1.5649291470769002</v>
      </c>
      <c r="Q351">
        <f t="shared" si="274"/>
        <v>119.24601247054898</v>
      </c>
      <c r="R351">
        <f t="shared" si="275"/>
        <v>1.5624102038499512</v>
      </c>
      <c r="S351">
        <f t="shared" si="276"/>
        <v>0.31300444521556947</v>
      </c>
      <c r="T351">
        <f t="shared" si="277"/>
        <v>-1.2524415355122533</v>
      </c>
      <c r="U351">
        <f t="shared" si="278"/>
        <v>0.38552422584410839</v>
      </c>
      <c r="V351">
        <f t="shared" si="279"/>
        <v>-1.1750204268981879</v>
      </c>
      <c r="X351">
        <f t="shared" si="296"/>
        <v>-43.224319669112809</v>
      </c>
      <c r="Y351">
        <f t="shared" si="280"/>
        <v>-199.59647189421949</v>
      </c>
      <c r="Z351">
        <f t="shared" si="297"/>
        <v>-19.596471894219491</v>
      </c>
      <c r="AC351">
        <v>1</v>
      </c>
      <c r="AD351">
        <f t="shared" si="281"/>
        <v>170.43768444780002</v>
      </c>
      <c r="AE351">
        <f t="shared" si="282"/>
        <v>-3.4477353564560838E-2</v>
      </c>
      <c r="AF351">
        <f t="shared" si="283"/>
        <v>1.4405427521383501E-2</v>
      </c>
      <c r="AG351">
        <f t="shared" si="298"/>
        <v>1733.8081839518195</v>
      </c>
      <c r="AH351">
        <f t="shared" si="299"/>
        <v>-4219.0429739775582</v>
      </c>
      <c r="AJ351">
        <f t="shared" si="284"/>
        <v>18000</v>
      </c>
      <c r="AK351">
        <f t="shared" si="285"/>
        <v>54617.530698045004</v>
      </c>
      <c r="AL351">
        <v>1</v>
      </c>
      <c r="AM351">
        <f t="shared" si="286"/>
        <v>119.24181938450251</v>
      </c>
      <c r="AN351">
        <f t="shared" si="300"/>
        <v>459.27371048488396</v>
      </c>
      <c r="AO351">
        <f t="shared" si="301"/>
        <v>-147.10213564382119</v>
      </c>
      <c r="AQ351">
        <f t="shared" si="287"/>
        <v>5.327931521161745E-3</v>
      </c>
      <c r="AR351">
        <f t="shared" si="288"/>
        <v>-7.2992661839915902</v>
      </c>
      <c r="AT351">
        <f t="shared" si="313"/>
        <v>-30786.680097486777</v>
      </c>
      <c r="AU351">
        <f t="shared" si="314"/>
        <v>-12678.006218697579</v>
      </c>
      <c r="AV351">
        <f t="shared" si="302"/>
        <v>-2.7509540065334148</v>
      </c>
      <c r="AW351">
        <f t="shared" si="303"/>
        <v>1174.2459394406687</v>
      </c>
      <c r="AX351">
        <f t="shared" si="304"/>
        <v>-8374.0671707016536</v>
      </c>
      <c r="AY351">
        <f t="shared" si="312"/>
        <v>-1.4314806108851068</v>
      </c>
      <c r="BA351">
        <f t="shared" si="289"/>
        <v>3.9374333254159981</v>
      </c>
      <c r="BB351">
        <f t="shared" si="305"/>
        <v>11.904264254560983</v>
      </c>
      <c r="BC351">
        <f t="shared" si="306"/>
        <v>-1.319473395648308</v>
      </c>
      <c r="BD351">
        <f t="shared" si="290"/>
        <v>-255.60025683682937</v>
      </c>
      <c r="BF351">
        <f t="shared" si="291"/>
        <v>-50.836465174206076</v>
      </c>
      <c r="BG351">
        <f t="shared" si="292"/>
        <v>-225.29674931549795</v>
      </c>
      <c r="BH351">
        <f t="shared" si="307"/>
        <v>-45.296749315497948</v>
      </c>
      <c r="BI351">
        <f t="shared" si="308"/>
        <v>-45.296749315497948</v>
      </c>
      <c r="BJ351">
        <f t="shared" si="293"/>
        <v>0</v>
      </c>
      <c r="BK351">
        <f t="shared" si="309"/>
        <v>0</v>
      </c>
      <c r="BM351">
        <f t="shared" si="310"/>
        <v>-62.740729428767061</v>
      </c>
      <c r="BN351">
        <f t="shared" si="294"/>
        <v>-149.69649247866857</v>
      </c>
      <c r="BQ351" s="56">
        <f t="shared" si="311"/>
        <v>28.806225054846117</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1.1586851035517811</v>
      </c>
      <c r="D352">
        <f t="shared" si="265"/>
        <v>0.52952469276209213</v>
      </c>
      <c r="F352">
        <f t="shared" si="266"/>
        <v>4.1437266346572676E-5</v>
      </c>
      <c r="G352">
        <f t="shared" si="267"/>
        <v>2.5177724245582503E-3</v>
      </c>
      <c r="H352">
        <f t="shared" si="268"/>
        <v>-3.139074877575442</v>
      </c>
      <c r="J352">
        <f t="shared" si="269"/>
        <v>15</v>
      </c>
      <c r="M352">
        <f t="shared" si="270"/>
        <v>3.8286249390483652E-3</v>
      </c>
      <c r="N352">
        <f t="shared" si="271"/>
        <v>-1.5707963250000001</v>
      </c>
      <c r="O352">
        <f t="shared" si="272"/>
        <v>171.68466747787792</v>
      </c>
      <c r="P352">
        <f t="shared" si="273"/>
        <v>1.564971661906841</v>
      </c>
      <c r="Q352">
        <f t="shared" si="274"/>
        <v>120.11636033060682</v>
      </c>
      <c r="R352">
        <f t="shared" si="275"/>
        <v>1.5624709700385937</v>
      </c>
      <c r="S352">
        <f t="shared" si="276"/>
        <v>0.31095633553886043</v>
      </c>
      <c r="T352">
        <f t="shared" si="277"/>
        <v>-1.254597240073313</v>
      </c>
      <c r="U352">
        <f t="shared" si="278"/>
        <v>0.38314194977601279</v>
      </c>
      <c r="V352">
        <f t="shared" si="279"/>
        <v>-1.1776008983836734</v>
      </c>
      <c r="X352">
        <f t="shared" si="296"/>
        <v>-43.382332121971892</v>
      </c>
      <c r="Y352">
        <f t="shared" si="280"/>
        <v>-199.68163693611967</v>
      </c>
      <c r="Z352">
        <f t="shared" si="297"/>
        <v>-19.681636936119673</v>
      </c>
      <c r="AC352">
        <v>1</v>
      </c>
      <c r="AD352">
        <f t="shared" si="281"/>
        <v>171.68175513720001</v>
      </c>
      <c r="AE352">
        <f t="shared" si="282"/>
        <v>-3.4982509525467331E-2</v>
      </c>
      <c r="AF352">
        <f t="shared" si="283"/>
        <v>1.4510576627379E-2</v>
      </c>
      <c r="AG352">
        <f t="shared" si="298"/>
        <v>1712.4468898308012</v>
      </c>
      <c r="AH352">
        <f t="shared" si="299"/>
        <v>-4197.3307608220193</v>
      </c>
      <c r="AJ352">
        <f t="shared" si="284"/>
        <v>18000</v>
      </c>
      <c r="AK352">
        <f t="shared" si="285"/>
        <v>55016.198805330008</v>
      </c>
      <c r="AL352">
        <v>1</v>
      </c>
      <c r="AM352">
        <f t="shared" si="286"/>
        <v>120.11219762818502</v>
      </c>
      <c r="AN352">
        <f t="shared" si="300"/>
        <v>459.25589757777658</v>
      </c>
      <c r="AO352">
        <f t="shared" si="301"/>
        <v>-146.03632644138875</v>
      </c>
      <c r="AQ352">
        <f t="shared" si="287"/>
        <v>5.2509949322647907E-3</v>
      </c>
      <c r="AR352">
        <f t="shared" si="288"/>
        <v>-7.2463730065254115</v>
      </c>
      <c r="AT352">
        <f t="shared" si="313"/>
        <v>-30406.432274739178</v>
      </c>
      <c r="AU352">
        <f t="shared" si="314"/>
        <v>-12431.069080132429</v>
      </c>
      <c r="AV352">
        <f t="shared" si="302"/>
        <v>-2.7534972525123016</v>
      </c>
      <c r="AW352">
        <f t="shared" si="303"/>
        <v>1167.6862580396232</v>
      </c>
      <c r="AX352">
        <f t="shared" si="304"/>
        <v>-8322.3673475505311</v>
      </c>
      <c r="AY352">
        <f t="shared" si="312"/>
        <v>-1.4313993157340221</v>
      </c>
      <c r="BA352">
        <f t="shared" si="289"/>
        <v>3.9088339785048882</v>
      </c>
      <c r="BB352">
        <f t="shared" si="305"/>
        <v>11.840944497156602</v>
      </c>
      <c r="BC352">
        <f t="shared" si="306"/>
        <v>-1.3220979367782795</v>
      </c>
      <c r="BD352">
        <f t="shared" si="290"/>
        <v>-255.75063196690706</v>
      </c>
      <c r="BF352">
        <f t="shared" si="291"/>
        <v>-51.010099912700689</v>
      </c>
      <c r="BG352">
        <f t="shared" si="292"/>
        <v>-225.26684415514316</v>
      </c>
      <c r="BH352">
        <f t="shared" si="307"/>
        <v>-45.266844155143161</v>
      </c>
      <c r="BI352">
        <f t="shared" si="308"/>
        <v>-45.266844155143161</v>
      </c>
      <c r="BJ352">
        <f t="shared" si="293"/>
        <v>0</v>
      </c>
      <c r="BK352">
        <f t="shared" si="309"/>
        <v>0</v>
      </c>
      <c r="BM352">
        <f t="shared" si="310"/>
        <v>-62.851044409857295</v>
      </c>
      <c r="BN352">
        <f t="shared" si="294"/>
        <v>-149.51621218823612</v>
      </c>
      <c r="BQ352" s="56">
        <f t="shared" si="311"/>
        <v>28.742905297441741</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1.1608331776121958</v>
      </c>
      <c r="D353">
        <f t="shared" si="265"/>
        <v>0.53267787538619482</v>
      </c>
      <c r="F353">
        <f t="shared" si="266"/>
        <v>4.0843168383152258E-5</v>
      </c>
      <c r="G353">
        <f t="shared" si="267"/>
        <v>2.4996575096787911E-3</v>
      </c>
      <c r="H353">
        <f t="shared" si="268"/>
        <v>-3.1390929924903213</v>
      </c>
      <c r="J353">
        <f t="shared" si="269"/>
        <v>15</v>
      </c>
      <c r="M353">
        <f t="shared" si="270"/>
        <v>3.801080874738664E-3</v>
      </c>
      <c r="N353">
        <f t="shared" si="271"/>
        <v>-1.5707963250000001</v>
      </c>
      <c r="O353">
        <f t="shared" si="272"/>
        <v>172.92871721553828</v>
      </c>
      <c r="P353">
        <f t="shared" si="273"/>
        <v>1.5650135650332149</v>
      </c>
      <c r="Q353">
        <f t="shared" si="274"/>
        <v>120.98670862781655</v>
      </c>
      <c r="R353">
        <f t="shared" si="275"/>
        <v>1.5625308619537528</v>
      </c>
      <c r="S353">
        <f t="shared" si="276"/>
        <v>0.30893344702130032</v>
      </c>
      <c r="T353">
        <f t="shared" si="277"/>
        <v>-1.2567249070686461</v>
      </c>
      <c r="U353">
        <f t="shared" si="278"/>
        <v>0.38078644551057272</v>
      </c>
      <c r="V353">
        <f t="shared" si="279"/>
        <v>-1.1801496578965414</v>
      </c>
      <c r="X353">
        <f t="shared" si="296"/>
        <v>-43.539224015933712</v>
      </c>
      <c r="Y353">
        <f t="shared" si="280"/>
        <v>-199.76411786385552</v>
      </c>
      <c r="Z353">
        <f t="shared" si="297"/>
        <v>-19.764117863855517</v>
      </c>
      <c r="AC353">
        <v>1</v>
      </c>
      <c r="AD353">
        <f t="shared" si="281"/>
        <v>172.9258258266</v>
      </c>
      <c r="AE353">
        <f t="shared" si="282"/>
        <v>-3.5491339347907706E-2</v>
      </c>
      <c r="AF353">
        <f t="shared" si="283"/>
        <v>1.46157257333745E-2</v>
      </c>
      <c r="AG353">
        <f t="shared" si="298"/>
        <v>1691.4558356700284</v>
      </c>
      <c r="AH353">
        <f t="shared" si="299"/>
        <v>-4175.7784847042712</v>
      </c>
      <c r="AJ353">
        <f t="shared" si="284"/>
        <v>18000</v>
      </c>
      <c r="AK353">
        <f t="shared" si="285"/>
        <v>55414.866912614998</v>
      </c>
      <c r="AL353">
        <v>1</v>
      </c>
      <c r="AM353">
        <f t="shared" si="286"/>
        <v>120.9825758718675</v>
      </c>
      <c r="AN353">
        <f t="shared" si="300"/>
        <v>459.23846770228732</v>
      </c>
      <c r="AO353">
        <f t="shared" si="301"/>
        <v>-144.98584945715746</v>
      </c>
      <c r="AQ353">
        <f t="shared" si="287"/>
        <v>5.1757128638720232E-3</v>
      </c>
      <c r="AR353">
        <f t="shared" si="288"/>
        <v>-7.1942408807821119</v>
      </c>
      <c r="AT353">
        <f t="shared" si="313"/>
        <v>-30032.8017940225</v>
      </c>
      <c r="AU353">
        <f t="shared" si="314"/>
        <v>-12190.353351434753</v>
      </c>
      <c r="AV353">
        <f t="shared" si="302"/>
        <v>-2.7560093221168054</v>
      </c>
      <c r="AW353">
        <f t="shared" si="303"/>
        <v>1161.1759131467875</v>
      </c>
      <c r="AX353">
        <f t="shared" si="304"/>
        <v>-8271.257430847596</v>
      </c>
      <c r="AY353">
        <f t="shared" si="312"/>
        <v>-1.4313209757577843</v>
      </c>
      <c r="BA353">
        <f t="shared" si="289"/>
        <v>3.8806435359412572</v>
      </c>
      <c r="BB353">
        <f t="shared" si="305"/>
        <v>11.778075032158222</v>
      </c>
      <c r="BC353">
        <f t="shared" si="306"/>
        <v>-1.3246883463590211</v>
      </c>
      <c r="BD353">
        <f t="shared" si="290"/>
        <v>-255.89905150326342</v>
      </c>
      <c r="BF353">
        <f t="shared" si="291"/>
        <v>-51.18231504750802</v>
      </c>
      <c r="BG353">
        <f t="shared" si="292"/>
        <v>-225.23563754306801</v>
      </c>
      <c r="BH353">
        <f t="shared" si="307"/>
        <v>-45.235637543068009</v>
      </c>
      <c r="BI353">
        <f t="shared" si="308"/>
        <v>-45.235637543068009</v>
      </c>
      <c r="BJ353">
        <f t="shared" si="293"/>
        <v>0</v>
      </c>
      <c r="BK353">
        <f t="shared" si="309"/>
        <v>0</v>
      </c>
      <c r="BM353">
        <f t="shared" si="310"/>
        <v>-62.96039007966624</v>
      </c>
      <c r="BN353">
        <f t="shared" si="294"/>
        <v>-149.33658603980462</v>
      </c>
      <c r="BQ353" s="56">
        <f t="shared" si="311"/>
        <v>28.680035832443359</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1.1629927506247035</v>
      </c>
      <c r="D354">
        <f t="shared" si="265"/>
        <v>0.53581937879504871</v>
      </c>
      <c r="F354">
        <f t="shared" si="266"/>
        <v>4.0261756216213096E-5</v>
      </c>
      <c r="G354">
        <f t="shared" si="267"/>
        <v>2.4818014099153352E-3</v>
      </c>
      <c r="H354">
        <f t="shared" si="268"/>
        <v>-3.1391108485900849</v>
      </c>
      <c r="J354">
        <f t="shared" si="269"/>
        <v>15</v>
      </c>
      <c r="M354">
        <f t="shared" si="270"/>
        <v>3.7739302970619597E-3</v>
      </c>
      <c r="N354">
        <f t="shared" si="271"/>
        <v>-1.5707963250000001</v>
      </c>
      <c r="O354">
        <f t="shared" si="272"/>
        <v>174.17276725250179</v>
      </c>
      <c r="P354">
        <f t="shared" si="273"/>
        <v>1.5650548695633733</v>
      </c>
      <c r="Q354">
        <f t="shared" si="274"/>
        <v>121.85705735281128</v>
      </c>
      <c r="R354">
        <f t="shared" si="275"/>
        <v>1.5625898983281599</v>
      </c>
      <c r="S354">
        <f t="shared" si="276"/>
        <v>0.3069353450458559</v>
      </c>
      <c r="T354">
        <f t="shared" si="277"/>
        <v>-1.2588250610647465</v>
      </c>
      <c r="U354">
        <f t="shared" si="278"/>
        <v>0.37845731327786336</v>
      </c>
      <c r="V354">
        <f t="shared" si="279"/>
        <v>-1.1826672539274972</v>
      </c>
      <c r="X354">
        <f t="shared" si="296"/>
        <v>-43.695008022696769</v>
      </c>
      <c r="Y354">
        <f t="shared" si="280"/>
        <v>-199.84397453350113</v>
      </c>
      <c r="Z354">
        <f t="shared" si="297"/>
        <v>-19.843974533501125</v>
      </c>
      <c r="AC354">
        <v>1</v>
      </c>
      <c r="AD354">
        <f t="shared" si="281"/>
        <v>174.16989651599999</v>
      </c>
      <c r="AE354">
        <f t="shared" si="282"/>
        <v>-3.6003843031881942E-2</v>
      </c>
      <c r="AF354">
        <f t="shared" si="283"/>
        <v>1.4720874839369999E-2</v>
      </c>
      <c r="AG354">
        <f t="shared" si="298"/>
        <v>1670.8270778523474</v>
      </c>
      <c r="AH354">
        <f t="shared" si="299"/>
        <v>-4154.3859663051908</v>
      </c>
      <c r="AJ354">
        <f t="shared" si="284"/>
        <v>18000</v>
      </c>
      <c r="AK354">
        <f t="shared" si="285"/>
        <v>55813.535019900002</v>
      </c>
      <c r="AL354">
        <v>1</v>
      </c>
      <c r="AM354">
        <f t="shared" si="286"/>
        <v>121.85295411555001</v>
      </c>
      <c r="AN354">
        <f t="shared" si="300"/>
        <v>459.221409955068</v>
      </c>
      <c r="AO354">
        <f t="shared" si="301"/>
        <v>-143.95037623307408</v>
      </c>
      <c r="AQ354">
        <f t="shared" si="287"/>
        <v>5.1020382132458096E-3</v>
      </c>
      <c r="AR354">
        <f t="shared" si="288"/>
        <v>-7.1428534985441337</v>
      </c>
      <c r="AT354">
        <f t="shared" si="313"/>
        <v>-29665.645710126755</v>
      </c>
      <c r="AU354">
        <f t="shared" si="314"/>
        <v>-11955.668874452573</v>
      </c>
      <c r="AV354">
        <f t="shared" si="302"/>
        <v>-2.7584907523611082</v>
      </c>
      <c r="AW354">
        <f t="shared" si="303"/>
        <v>1154.716172381351</v>
      </c>
      <c r="AX354">
        <f t="shared" si="304"/>
        <v>-8220.7280389453445</v>
      </c>
      <c r="AY354">
        <f t="shared" si="312"/>
        <v>-1.4312453542968615</v>
      </c>
      <c r="BA354">
        <f t="shared" si="289"/>
        <v>3.8528533644231029</v>
      </c>
      <c r="BB354">
        <f t="shared" si="305"/>
        <v>11.715649610658481</v>
      </c>
      <c r="BC354">
        <f t="shared" si="306"/>
        <v>-1.3272453980642467</v>
      </c>
      <c r="BD354">
        <f t="shared" si="290"/>
        <v>-256.04555977413696</v>
      </c>
      <c r="BF354">
        <f t="shared" si="291"/>
        <v>-51.353130758458924</v>
      </c>
      <c r="BG354">
        <f t="shared" si="292"/>
        <v>-225.20317400623881</v>
      </c>
      <c r="BH354">
        <f t="shared" si="307"/>
        <v>-45.203174006238811</v>
      </c>
      <c r="BI354">
        <f t="shared" si="308"/>
        <v>-45.203174006238811</v>
      </c>
      <c r="BJ354">
        <f t="shared" si="293"/>
        <v>0</v>
      </c>
      <c r="BK354">
        <f t="shared" si="309"/>
        <v>0</v>
      </c>
      <c r="BM354">
        <f t="shared" si="310"/>
        <v>-63.068780369117398</v>
      </c>
      <c r="BN354">
        <f t="shared" si="294"/>
        <v>-149.15761423210182</v>
      </c>
      <c r="BQ354" s="56">
        <f t="shared" si="311"/>
        <v>28.617610410943616</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1.1651637586511003</v>
      </c>
      <c r="D355">
        <f t="shared" si="265"/>
        <v>0.53894920609442809</v>
      </c>
      <c r="F355">
        <f t="shared" si="266"/>
        <v>3.9692671221608872E-5</v>
      </c>
      <c r="G355">
        <f t="shared" si="267"/>
        <v>2.4641986177038723E-3</v>
      </c>
      <c r="H355">
        <f t="shared" si="268"/>
        <v>-3.1391284513822963</v>
      </c>
      <c r="J355">
        <f t="shared" si="269"/>
        <v>15</v>
      </c>
      <c r="M355">
        <f t="shared" si="270"/>
        <v>3.7471648339622299E-3</v>
      </c>
      <c r="N355">
        <f t="shared" si="271"/>
        <v>-1.5707963250000001</v>
      </c>
      <c r="O355">
        <f t="shared" si="272"/>
        <v>175.41681758240045</v>
      </c>
      <c r="P355">
        <f t="shared" si="273"/>
        <v>1.5650955882328477</v>
      </c>
      <c r="Q355">
        <f t="shared" si="274"/>
        <v>122.72740649648981</v>
      </c>
      <c r="R355">
        <f t="shared" si="275"/>
        <v>1.5626480973631807</v>
      </c>
      <c r="S355">
        <f t="shared" si="276"/>
        <v>0.30496160414015372</v>
      </c>
      <c r="T355">
        <f t="shared" si="277"/>
        <v>-1.2608982141200051</v>
      </c>
      <c r="U355">
        <f t="shared" si="278"/>
        <v>0.37615415987552203</v>
      </c>
      <c r="V355">
        <f t="shared" si="279"/>
        <v>-1.1851542232167234</v>
      </c>
      <c r="X355">
        <f t="shared" si="296"/>
        <v>-43.849696632988156</v>
      </c>
      <c r="Y355">
        <f t="shared" si="280"/>
        <v>-199.92126540184711</v>
      </c>
      <c r="Z355">
        <f t="shared" si="297"/>
        <v>-19.921265401847108</v>
      </c>
      <c r="AC355">
        <v>1</v>
      </c>
      <c r="AD355">
        <f t="shared" si="281"/>
        <v>175.41396720540001</v>
      </c>
      <c r="AE355">
        <f t="shared" si="282"/>
        <v>-3.6520020577390053E-2</v>
      </c>
      <c r="AF355">
        <f t="shared" si="283"/>
        <v>1.4826023945365498E-2</v>
      </c>
      <c r="AG355">
        <f t="shared" si="298"/>
        <v>1650.5528664656065</v>
      </c>
      <c r="AH355">
        <f t="shared" si="299"/>
        <v>-4133.1529527543489</v>
      </c>
      <c r="AJ355">
        <f t="shared" si="284"/>
        <v>18000</v>
      </c>
      <c r="AK355">
        <f t="shared" si="285"/>
        <v>56212.203127185006</v>
      </c>
      <c r="AL355">
        <v>1</v>
      </c>
      <c r="AM355">
        <f t="shared" si="286"/>
        <v>122.72333235923251</v>
      </c>
      <c r="AN355">
        <f t="shared" si="300"/>
        <v>459.20471381798575</v>
      </c>
      <c r="AO355">
        <f t="shared" si="301"/>
        <v>-142.92958762590524</v>
      </c>
      <c r="AQ355">
        <f t="shared" si="287"/>
        <v>5.0299255420122018E-3</v>
      </c>
      <c r="AR355">
        <f t="shared" si="288"/>
        <v>-7.0921950142372046</v>
      </c>
      <c r="AT355">
        <f t="shared" si="313"/>
        <v>-29304.824606582697</v>
      </c>
      <c r="AU355">
        <f t="shared" si="314"/>
        <v>-11726.832261888403</v>
      </c>
      <c r="AV355">
        <f t="shared" si="302"/>
        <v>-2.7609420688344235</v>
      </c>
      <c r="AW355">
        <f t="shared" si="303"/>
        <v>1148.3081690750555</v>
      </c>
      <c r="AX355">
        <f t="shared" si="304"/>
        <v>-8170.7699783481194</v>
      </c>
      <c r="AY355">
        <f t="shared" si="312"/>
        <v>-1.4311722266134947</v>
      </c>
      <c r="BA355">
        <f t="shared" si="289"/>
        <v>3.8254550681428565</v>
      </c>
      <c r="BB355">
        <f t="shared" si="305"/>
        <v>11.653662106539537</v>
      </c>
      <c r="BC355">
        <f t="shared" si="306"/>
        <v>-1.3297698422209288</v>
      </c>
      <c r="BD355">
        <f t="shared" si="290"/>
        <v>-256.19019977009657</v>
      </c>
      <c r="BF355">
        <f t="shared" si="291"/>
        <v>-51.522566818293626</v>
      </c>
      <c r="BG355">
        <f t="shared" si="292"/>
        <v>-225.16949667283674</v>
      </c>
      <c r="BH355">
        <f t="shared" si="307"/>
        <v>-45.169496672836743</v>
      </c>
      <c r="BI355">
        <f t="shared" si="308"/>
        <v>-45.169496672836743</v>
      </c>
      <c r="BJ355">
        <f t="shared" si="293"/>
        <v>0</v>
      </c>
      <c r="BK355">
        <f t="shared" si="309"/>
        <v>0</v>
      </c>
      <c r="BM355">
        <f t="shared" si="310"/>
        <v>-63.176228924833154</v>
      </c>
      <c r="BN355">
        <f t="shared" si="294"/>
        <v>-148.97929690274015</v>
      </c>
      <c r="BQ355" s="56">
        <f t="shared" si="311"/>
        <v>28.555622906824674</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1.1673461378915275</v>
      </c>
      <c r="D356">
        <f t="shared" si="265"/>
        <v>0.54206736128207289</v>
      </c>
      <c r="F356">
        <f t="shared" si="266"/>
        <v>3.9135567359124034E-5</v>
      </c>
      <c r="G356">
        <f t="shared" si="267"/>
        <v>2.4468437806529839E-3</v>
      </c>
      <c r="H356">
        <f t="shared" si="268"/>
        <v>-3.1391458062193474</v>
      </c>
      <c r="J356">
        <f t="shared" si="269"/>
        <v>15</v>
      </c>
      <c r="M356">
        <f t="shared" si="270"/>
        <v>3.7207763492160162E-3</v>
      </c>
      <c r="N356">
        <f t="shared" si="271"/>
        <v>-1.5707963250000001</v>
      </c>
      <c r="O356">
        <f t="shared" si="272"/>
        <v>176.66086819904572</v>
      </c>
      <c r="P356">
        <f t="shared" si="273"/>
        <v>1.5651357334184424</v>
      </c>
      <c r="Q356">
        <f t="shared" si="274"/>
        <v>123.59775605000728</v>
      </c>
      <c r="R356">
        <f t="shared" si="275"/>
        <v>1.5627054767475235</v>
      </c>
      <c r="S356">
        <f t="shared" si="276"/>
        <v>0.3030118077653105</v>
      </c>
      <c r="T356">
        <f t="shared" si="277"/>
        <v>-1.2629448661389291</v>
      </c>
      <c r="U356">
        <f t="shared" si="278"/>
        <v>0.37387659858512312</v>
      </c>
      <c r="V356">
        <f t="shared" si="279"/>
        <v>-1.1876110910402728</v>
      </c>
      <c r="X356">
        <f t="shared" si="296"/>
        <v>-44.003302159494083</v>
      </c>
      <c r="Y356">
        <f t="shared" si="280"/>
        <v>-199.9960475624018</v>
      </c>
      <c r="Z356">
        <f t="shared" si="297"/>
        <v>-19.996047562401799</v>
      </c>
      <c r="AC356">
        <v>1</v>
      </c>
      <c r="AD356">
        <f t="shared" si="281"/>
        <v>176.6580378948</v>
      </c>
      <c r="AE356">
        <f t="shared" si="282"/>
        <v>-3.7039871984432017E-2</v>
      </c>
      <c r="AF356">
        <f t="shared" si="283"/>
        <v>1.4931173051360998E-2</v>
      </c>
      <c r="AG356">
        <f t="shared" si="298"/>
        <v>1630.6256403872494</v>
      </c>
      <c r="AH356">
        <f t="shared" si="299"/>
        <v>-4112.0791222012977</v>
      </c>
      <c r="AJ356">
        <f t="shared" si="284"/>
        <v>18000</v>
      </c>
      <c r="AK356">
        <f t="shared" si="285"/>
        <v>56610.871234470003</v>
      </c>
      <c r="AL356">
        <v>1</v>
      </c>
      <c r="AM356">
        <f t="shared" si="286"/>
        <v>123.593710602915</v>
      </c>
      <c r="AN356">
        <f t="shared" si="300"/>
        <v>459.18836914190729</v>
      </c>
      <c r="AO356">
        <f t="shared" si="301"/>
        <v>-141.92317347938243</v>
      </c>
      <c r="AQ356">
        <f t="shared" si="287"/>
        <v>4.9593310060846033E-3</v>
      </c>
      <c r="AR356">
        <f t="shared" si="288"/>
        <v>-7.0422500286401366</v>
      </c>
      <c r="AT356">
        <f t="shared" si="313"/>
        <v>-28950.202503794906</v>
      </c>
      <c r="AU356">
        <f t="shared" si="314"/>
        <v>-11503.666624208656</v>
      </c>
      <c r="AV356">
        <f t="shared" si="302"/>
        <v>-2.763363785975927</v>
      </c>
      <c r="AW356">
        <f t="shared" si="303"/>
        <v>1141.9529112597381</v>
      </c>
      <c r="AX356">
        <f t="shared" si="304"/>
        <v>-8121.3742390030766</v>
      </c>
      <c r="AY356">
        <f t="shared" si="312"/>
        <v>-1.4311013792913032</v>
      </c>
      <c r="BA356">
        <f t="shared" si="289"/>
        <v>3.7984404808743077</v>
      </c>
      <c r="BB356">
        <f t="shared" si="305"/>
        <v>11.592106513553622</v>
      </c>
      <c r="BC356">
        <f t="shared" si="306"/>
        <v>-1.3322624066846238</v>
      </c>
      <c r="BD356">
        <f t="shared" si="290"/>
        <v>-256.33301319419377</v>
      </c>
      <c r="BF356">
        <f t="shared" si="291"/>
        <v>-51.690642603418986</v>
      </c>
      <c r="BG356">
        <f t="shared" si="292"/>
        <v>-225.13464732352924</v>
      </c>
      <c r="BH356">
        <f t="shared" si="307"/>
        <v>-45.134647323529236</v>
      </c>
      <c r="BI356">
        <f t="shared" si="308"/>
        <v>-45.134647323529236</v>
      </c>
      <c r="BJ356">
        <f t="shared" si="293"/>
        <v>0</v>
      </c>
      <c r="BK356">
        <f t="shared" si="309"/>
        <v>0</v>
      </c>
      <c r="BM356">
        <f t="shared" si="310"/>
        <v>-63.28274911697261</v>
      </c>
      <c r="BN356">
        <f t="shared" si="294"/>
        <v>-148.80163412933544</v>
      </c>
      <c r="BQ356" s="56">
        <f t="shared" si="311"/>
        <v>28.494067313838759</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1.1695398246894078</v>
      </c>
      <c r="D357">
        <f t="shared" si="265"/>
        <v>0.54517384923384693</v>
      </c>
      <c r="F357">
        <f t="shared" si="266"/>
        <v>3.8590110646286121E-5</v>
      </c>
      <c r="G357">
        <f t="shared" si="267"/>
        <v>2.4297316961169853E-3</v>
      </c>
      <c r="H357">
        <f t="shared" si="268"/>
        <v>-3.1391629183038834</v>
      </c>
      <c r="J357">
        <f t="shared" si="269"/>
        <v>15</v>
      </c>
      <c r="M357">
        <f t="shared" si="270"/>
        <v>3.6947569341865341E-3</v>
      </c>
      <c r="N357">
        <f t="shared" si="271"/>
        <v>-1.5707963250000001</v>
      </c>
      <c r="O357">
        <f t="shared" si="272"/>
        <v>177.90491909642211</v>
      </c>
      <c r="P357">
        <f t="shared" si="273"/>
        <v>1.5651753171507752</v>
      </c>
      <c r="Q357">
        <f t="shared" si="274"/>
        <v>124.46810600476621</v>
      </c>
      <c r="R357">
        <f t="shared" si="275"/>
        <v>1.5627620536751614</v>
      </c>
      <c r="S357">
        <f t="shared" si="276"/>
        <v>0.30108554810930788</v>
      </c>
      <c r="T357">
        <f t="shared" si="277"/>
        <v>-1.264965505215045</v>
      </c>
      <c r="U357">
        <f t="shared" si="278"/>
        <v>0.37162424908714481</v>
      </c>
      <c r="V357">
        <f t="shared" si="279"/>
        <v>-1.1900383714891847</v>
      </c>
      <c r="X357">
        <f t="shared" si="296"/>
        <v>-44.15583673974438</v>
      </c>
      <c r="Y357">
        <f t="shared" si="280"/>
        <v>-200.06837678038852</v>
      </c>
      <c r="Z357">
        <f t="shared" si="297"/>
        <v>-20.068376780388519</v>
      </c>
      <c r="AC357">
        <v>1</v>
      </c>
      <c r="AD357">
        <f t="shared" si="281"/>
        <v>177.90210858420002</v>
      </c>
      <c r="AE357">
        <f t="shared" si="282"/>
        <v>-3.7563397253007849E-2</v>
      </c>
      <c r="AF357">
        <f t="shared" si="283"/>
        <v>1.5036322157356501E-2</v>
      </c>
      <c r="AG357">
        <f t="shared" si="298"/>
        <v>1611.0380224782443</v>
      </c>
      <c r="AH357">
        <f t="shared" si="299"/>
        <v>-4091.1640881512917</v>
      </c>
      <c r="AJ357">
        <f t="shared" si="284"/>
        <v>18000</v>
      </c>
      <c r="AK357">
        <f t="shared" si="285"/>
        <v>57009.539341755008</v>
      </c>
      <c r="AL357">
        <v>1</v>
      </c>
      <c r="AM357">
        <f t="shared" si="286"/>
        <v>124.46408884659751</v>
      </c>
      <c r="AN357">
        <f t="shared" si="300"/>
        <v>459.17236613127261</v>
      </c>
      <c r="AO357">
        <f t="shared" si="301"/>
        <v>-140.93083231009604</v>
      </c>
      <c r="AQ357">
        <f t="shared" si="287"/>
        <v>4.8902122890056784E-3</v>
      </c>
      <c r="AR357">
        <f t="shared" si="288"/>
        <v>-6.9930035732781199</v>
      </c>
      <c r="AT357">
        <f t="shared" si="313"/>
        <v>-28601.646769373525</v>
      </c>
      <c r="AU357">
        <f t="shared" si="314"/>
        <v>-11286.001308777495</v>
      </c>
      <c r="AV357">
        <f t="shared" si="302"/>
        <v>-2.7657564073428929</v>
      </c>
      <c r="AW357">
        <f t="shared" si="303"/>
        <v>1135.6512900823268</v>
      </c>
      <c r="AX357">
        <f t="shared" si="304"/>
        <v>-8072.5319897496747</v>
      </c>
      <c r="AY357">
        <f t="shared" si="312"/>
        <v>-1.4310326096671089</v>
      </c>
      <c r="BA357">
        <f t="shared" si="289"/>
        <v>3.7718016583622385</v>
      </c>
      <c r="BB357">
        <f t="shared" si="305"/>
        <v>11.530976942474481</v>
      </c>
      <c r="BC357">
        <f t="shared" si="306"/>
        <v>-1.334723797675784</v>
      </c>
      <c r="BD357">
        <f t="shared" si="290"/>
        <v>-256.47404050987996</v>
      </c>
      <c r="BF357">
        <f t="shared" si="291"/>
        <v>-51.857377104320094</v>
      </c>
      <c r="BG357">
        <f t="shared" si="292"/>
        <v>-225.0986664404908</v>
      </c>
      <c r="BH357">
        <f t="shared" si="307"/>
        <v>-45.098666440490803</v>
      </c>
      <c r="BI357">
        <f t="shared" si="308"/>
        <v>-45.098666440490803</v>
      </c>
      <c r="BJ357">
        <f t="shared" si="293"/>
        <v>0</v>
      </c>
      <c r="BK357">
        <f t="shared" si="309"/>
        <v>0</v>
      </c>
      <c r="BM357">
        <f t="shared" si="310"/>
        <v>-63.388354046794575</v>
      </c>
      <c r="BN357">
        <f t="shared" si="294"/>
        <v>-148.62462593061088</v>
      </c>
      <c r="BQ357" s="56">
        <f t="shared" si="311"/>
        <v>28.432937742759616</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1.1717447555362712</v>
      </c>
      <c r="D358">
        <f t="shared" si="265"/>
        <v>0.54826867568992343</v>
      </c>
      <c r="F358">
        <f t="shared" si="266"/>
        <v>3.8055978657669804E-5</v>
      </c>
      <c r="G358">
        <f t="shared" si="267"/>
        <v>2.4128573059952448E-3</v>
      </c>
      <c r="H358">
        <f t="shared" si="268"/>
        <v>-3.139179792694005</v>
      </c>
      <c r="J358">
        <f t="shared" si="269"/>
        <v>15</v>
      </c>
      <c r="M358">
        <f t="shared" si="270"/>
        <v>3.6690988999213501E-3</v>
      </c>
      <c r="N358">
        <f t="shared" si="271"/>
        <v>-1.5707963250000001</v>
      </c>
      <c r="O358">
        <f t="shared" si="272"/>
        <v>179.14897026868127</v>
      </c>
      <c r="P358">
        <f t="shared" si="273"/>
        <v>1.5652143511262979</v>
      </c>
      <c r="Q358">
        <f t="shared" si="274"/>
        <v>125.338456352408</v>
      </c>
      <c r="R358">
        <f t="shared" si="275"/>
        <v>1.5628178448625083</v>
      </c>
      <c r="S358">
        <f t="shared" si="276"/>
        <v>0.29918242588487315</v>
      </c>
      <c r="T358">
        <f t="shared" si="277"/>
        <v>-1.2669606079628759</v>
      </c>
      <c r="U358">
        <f t="shared" si="278"/>
        <v>0.36939673737476308</v>
      </c>
      <c r="V358">
        <f t="shared" si="279"/>
        <v>-1.1924365677414823</v>
      </c>
      <c r="X358">
        <f t="shared" si="296"/>
        <v>-44.307312338951249</v>
      </c>
      <c r="Y358">
        <f t="shared" si="280"/>
        <v>-200.13830752676802</v>
      </c>
      <c r="Z358">
        <f t="shared" si="297"/>
        <v>-20.138307526768017</v>
      </c>
      <c r="AC358">
        <v>1</v>
      </c>
      <c r="AD358">
        <f t="shared" si="281"/>
        <v>179.14617927360001</v>
      </c>
      <c r="AE358">
        <f t="shared" si="282"/>
        <v>-3.8090596383117556E-2</v>
      </c>
      <c r="AF358">
        <f t="shared" si="283"/>
        <v>1.5141471263352E-2</v>
      </c>
      <c r="AG358">
        <f t="shared" si="298"/>
        <v>1591.7828148858061</v>
      </c>
      <c r="AH358">
        <f t="shared" si="299"/>
        <v>-4070.407403577105</v>
      </c>
      <c r="AJ358">
        <f t="shared" si="284"/>
        <v>18000</v>
      </c>
      <c r="AK358">
        <f t="shared" si="285"/>
        <v>57408.207449039997</v>
      </c>
      <c r="AL358">
        <v>1</v>
      </c>
      <c r="AM358">
        <f t="shared" si="286"/>
        <v>125.33446709028001</v>
      </c>
      <c r="AN358">
        <f t="shared" si="300"/>
        <v>459.15669532941644</v>
      </c>
      <c r="AO358">
        <f t="shared" si="301"/>
        <v>-139.95227100647173</v>
      </c>
      <c r="AQ358">
        <f t="shared" si="287"/>
        <v>4.822528538518259E-3</v>
      </c>
      <c r="AR358">
        <f t="shared" si="288"/>
        <v>-6.944441095466293</v>
      </c>
      <c r="AT358">
        <f t="shared" si="313"/>
        <v>-28259.028030639191</v>
      </c>
      <c r="AU358">
        <f t="shared" si="314"/>
        <v>-11073.671650617154</v>
      </c>
      <c r="AV358">
        <f t="shared" si="302"/>
        <v>-2.7681204258721657</v>
      </c>
      <c r="AW358">
        <f t="shared" si="303"/>
        <v>1129.4040876846509</v>
      </c>
      <c r="AX358">
        <f t="shared" si="304"/>
        <v>-8024.2345739198645</v>
      </c>
      <c r="AY358">
        <f t="shared" si="312"/>
        <v>-1.4309657252931083</v>
      </c>
      <c r="BA358">
        <f t="shared" si="289"/>
        <v>3.745530871002138</v>
      </c>
      <c r="BB358">
        <f t="shared" si="305"/>
        <v>11.470267618318811</v>
      </c>
      <c r="BC358">
        <f t="shared" si="306"/>
        <v>-1.3371547005790574</v>
      </c>
      <c r="BD358">
        <f t="shared" si="290"/>
        <v>-256.61332098680276</v>
      </c>
      <c r="BF358">
        <f t="shared" si="291"/>
        <v>-52.022788935638616</v>
      </c>
      <c r="BG358">
        <f t="shared" si="292"/>
        <v>-225.06159325428933</v>
      </c>
      <c r="BH358">
        <f t="shared" si="307"/>
        <v>-45.061593254289335</v>
      </c>
      <c r="BI358">
        <f t="shared" si="308"/>
        <v>-45.061593254289335</v>
      </c>
      <c r="BJ358">
        <f t="shared" si="293"/>
        <v>0</v>
      </c>
      <c r="BK358">
        <f t="shared" si="309"/>
        <v>0</v>
      </c>
      <c r="BM358">
        <f t="shared" si="310"/>
        <v>-63.49305655395743</v>
      </c>
      <c r="BN358">
        <f t="shared" si="294"/>
        <v>-148.44827226748657</v>
      </c>
      <c r="BQ358" s="56">
        <f t="shared" si="311"/>
        <v>28.372228418603946</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1.1739608670764714</v>
      </c>
      <c r="D359">
        <f t="shared" si="265"/>
        <v>0.55135184724099962</v>
      </c>
      <c r="F359">
        <f t="shared" si="266"/>
        <v>3.7532860048290959E-5</v>
      </c>
      <c r="G359">
        <f t="shared" si="267"/>
        <v>2.3962156917467646E-3</v>
      </c>
      <c r="H359">
        <f t="shared" si="268"/>
        <v>-3.1391964343082535</v>
      </c>
      <c r="J359">
        <f t="shared" si="269"/>
        <v>15</v>
      </c>
      <c r="M359">
        <f t="shared" si="270"/>
        <v>3.6437947695770645E-3</v>
      </c>
      <c r="N359">
        <f t="shared" si="271"/>
        <v>-1.5707963250000001</v>
      </c>
      <c r="O359">
        <f t="shared" si="272"/>
        <v>180.39302171013611</v>
      </c>
      <c r="P359">
        <f t="shared" si="273"/>
        <v>1.5652528467188189</v>
      </c>
      <c r="Q359">
        <f t="shared" si="274"/>
        <v>126.20880708480452</v>
      </c>
      <c r="R359">
        <f t="shared" si="275"/>
        <v>1.5628728665648852</v>
      </c>
      <c r="S359">
        <f t="shared" si="276"/>
        <v>0.29730205013182187</v>
      </c>
      <c r="T359">
        <f t="shared" si="277"/>
        <v>-1.2689306398393676</v>
      </c>
      <c r="U359">
        <f t="shared" si="278"/>
        <v>0.36719369566668875</v>
      </c>
      <c r="V359">
        <f t="shared" si="279"/>
        <v>-1.1948061723272194</v>
      </c>
      <c r="X359">
        <f t="shared" si="296"/>
        <v>-44.457740752802621</v>
      </c>
      <c r="Y359">
        <f t="shared" si="280"/>
        <v>-200.20589301131213</v>
      </c>
      <c r="Z359">
        <f t="shared" si="297"/>
        <v>-20.205893011312128</v>
      </c>
      <c r="AC359">
        <v>1</v>
      </c>
      <c r="AD359">
        <f t="shared" si="281"/>
        <v>180.39024996300003</v>
      </c>
      <c r="AE359">
        <f t="shared" si="282"/>
        <v>-3.8621469374761123E-2</v>
      </c>
      <c r="AF359">
        <f t="shared" si="283"/>
        <v>1.5246620369347499E-2</v>
      </c>
      <c r="AG359">
        <f t="shared" si="298"/>
        <v>1572.8529944541679</v>
      </c>
      <c r="AH359">
        <f t="shared" si="299"/>
        <v>-4049.8085648180577</v>
      </c>
      <c r="AJ359">
        <f t="shared" si="284"/>
        <v>18000</v>
      </c>
      <c r="AK359">
        <f t="shared" si="285"/>
        <v>57806.875556325002</v>
      </c>
      <c r="AL359">
        <v>1</v>
      </c>
      <c r="AM359">
        <f t="shared" si="286"/>
        <v>126.20484533396251</v>
      </c>
      <c r="AN359">
        <f t="shared" si="300"/>
        <v>459.14134760459626</v>
      </c>
      <c r="AO359">
        <f t="shared" si="301"/>
        <v>-138.98720454019727</v>
      </c>
      <c r="AQ359">
        <f t="shared" si="287"/>
        <v>4.7562403061877263E-3</v>
      </c>
      <c r="AR359">
        <f t="shared" si="288"/>
        <v>-6.8965484439722022</v>
      </c>
      <c r="AT359">
        <f t="shared" si="313"/>
        <v>-27922.220089273342</v>
      </c>
      <c r="AU359">
        <f t="shared" si="314"/>
        <v>-10866.518734228242</v>
      </c>
      <c r="AV359">
        <f t="shared" si="302"/>
        <v>-2.7704563241351186</v>
      </c>
      <c r="AW359">
        <f t="shared" si="303"/>
        <v>1123.2119845828727</v>
      </c>
      <c r="AX359">
        <f t="shared" si="304"/>
        <v>-7976.4735050817271</v>
      </c>
      <c r="AY359">
        <f t="shared" si="312"/>
        <v>-1.4309005434276532</v>
      </c>
      <c r="BA359">
        <f t="shared" si="289"/>
        <v>3.7196205967978715</v>
      </c>
      <c r="BB359">
        <f t="shared" si="305"/>
        <v>11.40997287763652</v>
      </c>
      <c r="BC359">
        <f t="shared" si="306"/>
        <v>-1.3395557807074654</v>
      </c>
      <c r="BD359">
        <f t="shared" si="290"/>
        <v>-256.75089274459049</v>
      </c>
      <c r="BF359">
        <f t="shared" si="291"/>
        <v>-52.186896345930165</v>
      </c>
      <c r="BG359">
        <f t="shared" si="292"/>
        <v>-225.02346578874554</v>
      </c>
      <c r="BH359">
        <f t="shared" si="307"/>
        <v>-45.02346578874554</v>
      </c>
      <c r="BI359">
        <f t="shared" si="308"/>
        <v>-45.02346578874554</v>
      </c>
      <c r="BJ359">
        <f t="shared" si="293"/>
        <v>0</v>
      </c>
      <c r="BK359">
        <f t="shared" si="309"/>
        <v>0</v>
      </c>
      <c r="BM359">
        <f t="shared" si="310"/>
        <v>-63.596869223566685</v>
      </c>
      <c r="BN359">
        <f t="shared" si="294"/>
        <v>-148.27257304415508</v>
      </c>
      <c r="BQ359" s="56">
        <f t="shared" si="311"/>
        <v>28.311933677921658</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1.1761880961117932</v>
      </c>
      <c r="D360">
        <f t="shared" si="265"/>
        <v>0.55442337131454822</v>
      </c>
      <c r="F360">
        <f t="shared" si="266"/>
        <v>3.7020454099775145E-5</v>
      </c>
      <c r="G360">
        <f t="shared" si="267"/>
        <v>2.3798020696096864E-3</v>
      </c>
      <c r="H360">
        <f t="shared" si="268"/>
        <v>-3.1392128479303905</v>
      </c>
      <c r="J360">
        <f t="shared" si="269"/>
        <v>15</v>
      </c>
      <c r="M360">
        <f t="shared" si="270"/>
        <v>3.6188372711553041E-3</v>
      </c>
      <c r="N360">
        <f t="shared" si="271"/>
        <v>-1.5707963250000001</v>
      </c>
      <c r="O360">
        <f t="shared" si="272"/>
        <v>181.63707341525537</v>
      </c>
      <c r="P360">
        <f t="shared" si="273"/>
        <v>1.5652908149905504</v>
      </c>
      <c r="Q360">
        <f t="shared" si="274"/>
        <v>127.07915819405034</v>
      </c>
      <c r="R360">
        <f t="shared" si="275"/>
        <v>1.5629271345923075</v>
      </c>
      <c r="S360">
        <f t="shared" si="276"/>
        <v>0.29544403802381436</v>
      </c>
      <c r="T360">
        <f t="shared" si="277"/>
        <v>-1.2708760554551251</v>
      </c>
      <c r="U360">
        <f t="shared" si="278"/>
        <v>0.36501476231924895</v>
      </c>
      <c r="V360">
        <f t="shared" si="279"/>
        <v>-1.1971476673867323</v>
      </c>
      <c r="X360">
        <f t="shared" si="296"/>
        <v>-44.607133610210525</v>
      </c>
      <c r="Y360">
        <f t="shared" si="280"/>
        <v>-200.27118521475768</v>
      </c>
      <c r="Z360">
        <f t="shared" si="297"/>
        <v>-20.271185214757679</v>
      </c>
      <c r="AC360">
        <v>1</v>
      </c>
      <c r="AD360">
        <f t="shared" si="281"/>
        <v>181.63432065240002</v>
      </c>
      <c r="AE360">
        <f t="shared" si="282"/>
        <v>-3.9156016227938552E-2</v>
      </c>
      <c r="AF360">
        <f t="shared" si="283"/>
        <v>1.5351769475342999E-2</v>
      </c>
      <c r="AG360">
        <f t="shared" ref="AG360:AG423" si="315">AC360*AE360/(AE360^2+AF360^2)+AD360*AF360/(AE360^2+AF360^2)</f>
        <v>1554.2417082424492</v>
      </c>
      <c r="AH360">
        <f t="shared" ref="AH360:AH423" si="316">AD360*AE360/(AE360^2+AF360^2)-AC360*AF360/(AE360^2+AF360^2)</f>
        <v>-4029.3670152767977</v>
      </c>
      <c r="AJ360">
        <f t="shared" si="284"/>
        <v>18000</v>
      </c>
      <c r="AK360">
        <f t="shared" si="285"/>
        <v>58205.543663610006</v>
      </c>
      <c r="AL360">
        <v>1</v>
      </c>
      <c r="AM360">
        <f t="shared" si="286"/>
        <v>127.075223577645</v>
      </c>
      <c r="AN360">
        <f t="shared" ref="AN360:AN423" si="317">AJ360*AL360/(AL360^2+AM360^2)+AK360*AM360/(AL360^2+AM360^2)</f>
        <v>459.12631413668646</v>
      </c>
      <c r="AO360">
        <f t="shared" ref="AO360:AO423" si="318">AK360*AL360/(AL360^2+AM360^2)-AJ360*AM360/(AL360^2+AM360^2)</f>
        <v>-138.03535568950275</v>
      </c>
      <c r="AQ360">
        <f t="shared" si="287"/>
        <v>4.691309489909228E-3</v>
      </c>
      <c r="AR360">
        <f t="shared" si="288"/>
        <v>-6.849311855267473</v>
      </c>
      <c r="AT360">
        <f t="shared" si="313"/>
        <v>-27591.099838083592</v>
      </c>
      <c r="AU360">
        <f t="shared" si="314"/>
        <v>-10664.389165933271</v>
      </c>
      <c r="AV360">
        <f t="shared" si="302"/>
        <v>-2.7727645745862333</v>
      </c>
      <c r="AW360">
        <f t="shared" si="303"/>
        <v>1117.0755665789545</v>
      </c>
      <c r="AX360">
        <f t="shared" si="304"/>
        <v>-7929.2404629197317</v>
      </c>
      <c r="AY360">
        <f t="shared" si="312"/>
        <v>-1.4308368905529942</v>
      </c>
      <c r="BA360">
        <f t="shared" si="289"/>
        <v>3.6940635145857152</v>
      </c>
      <c r="BB360">
        <f t="shared" si="305"/>
        <v>11.350087165868747</v>
      </c>
      <c r="BC360">
        <f t="shared" si="306"/>
        <v>-1.341927684033239</v>
      </c>
      <c r="BD360">
        <f t="shared" si="290"/>
        <v>-256.88679279472564</v>
      </c>
      <c r="BF360">
        <f t="shared" si="291"/>
        <v>-52.349717227112095</v>
      </c>
      <c r="BG360">
        <f t="shared" si="292"/>
        <v>-224.98432090386845</v>
      </c>
      <c r="BH360">
        <f t="shared" si="307"/>
        <v>-44.984320903868451</v>
      </c>
      <c r="BI360">
        <f t="shared" si="308"/>
        <v>-44.984320903868451</v>
      </c>
      <c r="BJ360">
        <f t="shared" si="293"/>
        <v>0</v>
      </c>
      <c r="BK360">
        <f t="shared" si="309"/>
        <v>0</v>
      </c>
      <c r="BM360">
        <f t="shared" si="310"/>
        <v>-63.699804392980852</v>
      </c>
      <c r="BN360">
        <f t="shared" si="294"/>
        <v>-148.09752810914284</v>
      </c>
      <c r="BQ360" s="56">
        <f t="shared" si="311"/>
        <v>28.252047966153885</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1.1784263796059511</v>
      </c>
      <c r="D361">
        <f t="shared" si="265"/>
        <v>0.5574832561611065</v>
      </c>
      <c r="F361">
        <f t="shared" si="266"/>
        <v>3.6518470288065223E-5</v>
      </c>
      <c r="G361">
        <f t="shared" si="267"/>
        <v>2.3636117860159752E-3</v>
      </c>
      <c r="H361">
        <f t="shared" si="268"/>
        <v>-3.1392290382139842</v>
      </c>
      <c r="J361">
        <f t="shared" si="269"/>
        <v>15</v>
      </c>
      <c r="M361">
        <f t="shared" si="270"/>
        <v>3.5942193305351995E-3</v>
      </c>
      <c r="N361">
        <f t="shared" si="271"/>
        <v>-1.5707963250000001</v>
      </c>
      <c r="O361">
        <f t="shared" si="272"/>
        <v>182.88112537865837</v>
      </c>
      <c r="P361">
        <f t="shared" si="273"/>
        <v>1.565328266702708</v>
      </c>
      <c r="Q361">
        <f t="shared" si="274"/>
        <v>127.94950967245514</v>
      </c>
      <c r="R361">
        <f t="shared" si="275"/>
        <v>1.5629806643246313</v>
      </c>
      <c r="S361">
        <f t="shared" si="276"/>
        <v>0.29360801467946906</v>
      </c>
      <c r="T361">
        <f t="shared" si="277"/>
        <v>-1.2727972988758076</v>
      </c>
      <c r="U361">
        <f t="shared" si="278"/>
        <v>0.36285958173789779</v>
      </c>
      <c r="V361">
        <f t="shared" si="279"/>
        <v>-1.1994615249222607</v>
      </c>
      <c r="X361">
        <f t="shared" si="296"/>
        <v>-44.755502376015066</v>
      </c>
      <c r="Y361">
        <f t="shared" si="280"/>
        <v>-200.33423492006489</v>
      </c>
      <c r="Z361">
        <f t="shared" si="297"/>
        <v>-20.334234920064887</v>
      </c>
      <c r="AC361">
        <v>1</v>
      </c>
      <c r="AD361">
        <f t="shared" si="281"/>
        <v>182.87839134180001</v>
      </c>
      <c r="AE361">
        <f t="shared" si="282"/>
        <v>-3.9694236942649848E-2</v>
      </c>
      <c r="AF361">
        <f t="shared" si="283"/>
        <v>1.5456918581338498E-2</v>
      </c>
      <c r="AG361">
        <f t="shared" si="315"/>
        <v>1535.9422691485734</v>
      </c>
      <c r="AH361">
        <f t="shared" si="316"/>
        <v>-4009.0821489239279</v>
      </c>
      <c r="AJ361">
        <f t="shared" si="284"/>
        <v>18000</v>
      </c>
      <c r="AK361">
        <f t="shared" si="285"/>
        <v>58604.211770895003</v>
      </c>
      <c r="AL361">
        <v>1</v>
      </c>
      <c r="AM361">
        <f t="shared" si="286"/>
        <v>127.9456018213275</v>
      </c>
      <c r="AN361">
        <f t="shared" si="317"/>
        <v>459.11158640450458</v>
      </c>
      <c r="AO361">
        <f t="shared" si="318"/>
        <v>-137.09645477373158</v>
      </c>
      <c r="AQ361">
        <f t="shared" si="287"/>
        <v>4.627699279143283E-3</v>
      </c>
      <c r="AR361">
        <f t="shared" si="288"/>
        <v>-6.8027179403406262</v>
      </c>
      <c r="AT361">
        <f t="shared" si="313"/>
        <v>-27265.547179852412</v>
      </c>
      <c r="AU361">
        <f t="shared" si="314"/>
        <v>-10467.134856235092</v>
      </c>
      <c r="AV361">
        <f t="shared" si="302"/>
        <v>-2.7750456398054388</v>
      </c>
      <c r="AW361">
        <f t="shared" si="303"/>
        <v>1110.9953312344294</v>
      </c>
      <c r="AX361">
        <f t="shared" si="304"/>
        <v>-7882.5272892453195</v>
      </c>
      <c r="AY361">
        <f t="shared" si="312"/>
        <v>-1.4307746019184537</v>
      </c>
      <c r="BA361">
        <f t="shared" si="289"/>
        <v>3.6688524975136731</v>
      </c>
      <c r="BB361">
        <f t="shared" si="305"/>
        <v>11.29060503477235</v>
      </c>
      <c r="BC361">
        <f t="shared" si="306"/>
        <v>-1.3442710378869851</v>
      </c>
      <c r="BD361">
        <f t="shared" si="290"/>
        <v>-257.02105708060441</v>
      </c>
      <c r="BF361">
        <f t="shared" si="291"/>
        <v>-52.511269123613133</v>
      </c>
      <c r="BG361">
        <f t="shared" si="292"/>
        <v>-224.94419433696319</v>
      </c>
      <c r="BH361">
        <f t="shared" si="307"/>
        <v>-44.944194336963193</v>
      </c>
      <c r="BI361">
        <f t="shared" si="308"/>
        <v>-44.944194336963193</v>
      </c>
      <c r="BJ361">
        <f t="shared" si="293"/>
        <v>0</v>
      </c>
      <c r="BK361">
        <f t="shared" si="309"/>
        <v>0</v>
      </c>
      <c r="BM361">
        <f t="shared" si="310"/>
        <v>-63.80187415838548</v>
      </c>
      <c r="BN361">
        <f t="shared" si="294"/>
        <v>-147.92313725635879</v>
      </c>
      <c r="BQ361" s="56">
        <f t="shared" si="311"/>
        <v>28.192565835057486</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1.1806756546889807</v>
      </c>
      <c r="D362">
        <f t="shared" si="265"/>
        <v>0.56053151084061148</v>
      </c>
      <c r="F362">
        <f t="shared" si="266"/>
        <v>3.6026627871507584E-5</v>
      </c>
      <c r="G362">
        <f t="shared" si="267"/>
        <v>2.3476403131920411E-3</v>
      </c>
      <c r="H362">
        <f t="shared" si="268"/>
        <v>-3.1392450096868081</v>
      </c>
      <c r="J362">
        <f t="shared" si="269"/>
        <v>15</v>
      </c>
      <c r="M362">
        <f t="shared" si="270"/>
        <v>3.5699340647883404E-3</v>
      </c>
      <c r="N362">
        <f t="shared" si="271"/>
        <v>-1.5707963250000001</v>
      </c>
      <c r="O362">
        <f t="shared" si="272"/>
        <v>184.12517759510973</v>
      </c>
      <c r="P362">
        <f t="shared" si="273"/>
        <v>1.5653652123256776</v>
      </c>
      <c r="Q362">
        <f t="shared" si="274"/>
        <v>128.81986151253642</v>
      </c>
      <c r="R362">
        <f t="shared" si="275"/>
        <v>1.5630334707260829</v>
      </c>
      <c r="S362">
        <f t="shared" si="276"/>
        <v>0.29179361297777817</v>
      </c>
      <c r="T362">
        <f t="shared" si="277"/>
        <v>-1.2746948039140227</v>
      </c>
      <c r="U362">
        <f t="shared" si="278"/>
        <v>0.36072780428832396</v>
      </c>
      <c r="V362">
        <f t="shared" si="279"/>
        <v>-1.2017482070430925</v>
      </c>
      <c r="X362">
        <f t="shared" si="296"/>
        <v>-44.902858353644234</v>
      </c>
      <c r="Y362">
        <f t="shared" si="280"/>
        <v>-200.3950917428073</v>
      </c>
      <c r="Z362">
        <f t="shared" si="297"/>
        <v>-20.395091742807296</v>
      </c>
      <c r="AC362">
        <v>1</v>
      </c>
      <c r="AD362">
        <f t="shared" si="281"/>
        <v>184.1224620312</v>
      </c>
      <c r="AE362">
        <f t="shared" si="282"/>
        <v>-4.0236131518895012E-2</v>
      </c>
      <c r="AF362">
        <f t="shared" si="283"/>
        <v>1.5562067687333999E-2</v>
      </c>
      <c r="AG362">
        <f t="shared" si="315"/>
        <v>1517.9481516379858</v>
      </c>
      <c r="AH362">
        <f t="shared" si="316"/>
        <v>-3988.9533136199934</v>
      </c>
      <c r="AJ362">
        <f t="shared" si="284"/>
        <v>18000</v>
      </c>
      <c r="AK362">
        <f t="shared" si="285"/>
        <v>59002.879878180007</v>
      </c>
      <c r="AL362">
        <v>1</v>
      </c>
      <c r="AM362">
        <f t="shared" si="286"/>
        <v>128.81598006501</v>
      </c>
      <c r="AN362">
        <f t="shared" si="317"/>
        <v>459.09715617373536</v>
      </c>
      <c r="AO362">
        <f t="shared" si="318"/>
        <v>-136.17023939866652</v>
      </c>
      <c r="AQ362">
        <f t="shared" si="287"/>
        <v>4.5653741027327872E-3</v>
      </c>
      <c r="AR362">
        <f t="shared" si="288"/>
        <v>-6.7567536720445256</v>
      </c>
      <c r="AT362">
        <f t="shared" si="313"/>
        <v>-26945.44494823529</v>
      </c>
      <c r="AU362">
        <f t="shared" si="314"/>
        <v>-10274.612811708172</v>
      </c>
      <c r="AV362">
        <f t="shared" si="302"/>
        <v>-2.7772999727343564</v>
      </c>
      <c r="AW362">
        <f t="shared" si="303"/>
        <v>1104.9716939346499</v>
      </c>
      <c r="AX362">
        <f t="shared" si="304"/>
        <v>-7836.3259841318559</v>
      </c>
      <c r="AY362">
        <f t="shared" si="312"/>
        <v>-1.4307135211075825</v>
      </c>
      <c r="BA362">
        <f t="shared" si="289"/>
        <v>3.6439806067654579</v>
      </c>
      <c r="BB362">
        <f t="shared" si="305"/>
        <v>11.231521139909663</v>
      </c>
      <c r="BC362">
        <f t="shared" si="306"/>
        <v>-1.3465864516267738</v>
      </c>
      <c r="BD362">
        <f t="shared" si="290"/>
        <v>-257.15372051587252</v>
      </c>
      <c r="BF362">
        <f t="shared" si="291"/>
        <v>-52.671569241235289</v>
      </c>
      <c r="BG362">
        <f t="shared" si="292"/>
        <v>-224.90312074200153</v>
      </c>
      <c r="BH362">
        <f t="shared" si="307"/>
        <v>-44.903120742001533</v>
      </c>
      <c r="BI362">
        <f t="shared" si="308"/>
        <v>-44.903120742001533</v>
      </c>
      <c r="BJ362">
        <f t="shared" si="293"/>
        <v>0</v>
      </c>
      <c r="BK362">
        <f t="shared" si="309"/>
        <v>0</v>
      </c>
      <c r="BM362">
        <f t="shared" si="310"/>
        <v>-63.903090381144949</v>
      </c>
      <c r="BN362">
        <f t="shared" si="294"/>
        <v>-147.74940022612907</v>
      </c>
      <c r="BQ362" s="56">
        <f t="shared" si="311"/>
        <v>28.133481940194798</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1.1829358586615242</v>
      </c>
      <c r="D363">
        <f t="shared" si="265"/>
        <v>0.56356814520878262</v>
      </c>
      <c r="F363">
        <f t="shared" si="266"/>
        <v>3.5544655498226557E-5</v>
      </c>
      <c r="G363">
        <f t="shared" si="267"/>
        <v>2.3318832449365549E-3</v>
      </c>
      <c r="H363">
        <f t="shared" si="268"/>
        <v>-3.1392607667550636</v>
      </c>
      <c r="J363">
        <f t="shared" si="269"/>
        <v>15</v>
      </c>
      <c r="M363">
        <f t="shared" si="270"/>
        <v>3.5459747757629152E-3</v>
      </c>
      <c r="N363">
        <f t="shared" si="271"/>
        <v>-1.5707963250000001</v>
      </c>
      <c r="O363">
        <f t="shared" si="272"/>
        <v>185.36923005951471</v>
      </c>
      <c r="P363">
        <f t="shared" si="273"/>
        <v>1.5654016620487752</v>
      </c>
      <c r="Q363">
        <f t="shared" si="274"/>
        <v>129.69021370701253</v>
      </c>
      <c r="R363">
        <f t="shared" si="275"/>
        <v>1.5630855683592049</v>
      </c>
      <c r="S363">
        <f t="shared" si="276"/>
        <v>0.2900004733777608</v>
      </c>
      <c r="T363">
        <f t="shared" si="277"/>
        <v>-1.2765689944120411</v>
      </c>
      <c r="U363">
        <f t="shared" si="278"/>
        <v>0.35861908620731364</v>
      </c>
      <c r="V363">
        <f t="shared" si="279"/>
        <v>-1.2040081662043909</v>
      </c>
      <c r="X363">
        <f t="shared" si="296"/>
        <v>-45.049212687730162</v>
      </c>
      <c r="Y363">
        <f t="shared" si="280"/>
        <v>-200.45380416071825</v>
      </c>
      <c r="Z363">
        <f t="shared" si="297"/>
        <v>-20.453804160718249</v>
      </c>
      <c r="AC363">
        <v>1</v>
      </c>
      <c r="AD363">
        <f t="shared" si="281"/>
        <v>185.36653272059999</v>
      </c>
      <c r="AE363">
        <f t="shared" si="282"/>
        <v>-4.0781699956674036E-2</v>
      </c>
      <c r="AF363">
        <f t="shared" si="283"/>
        <v>1.56672167933295E-2</v>
      </c>
      <c r="AG363">
        <f t="shared" si="315"/>
        <v>1500.2529875758514</v>
      </c>
      <c r="AH363">
        <f t="shared" si="316"/>
        <v>-3968.9798142639647</v>
      </c>
      <c r="AJ363">
        <f t="shared" si="284"/>
        <v>18000</v>
      </c>
      <c r="AK363">
        <f t="shared" si="285"/>
        <v>59401.547985464997</v>
      </c>
      <c r="AL363">
        <v>1</v>
      </c>
      <c r="AM363">
        <f t="shared" si="286"/>
        <v>129.68635830869252</v>
      </c>
      <c r="AN363">
        <f t="shared" si="317"/>
        <v>459.08301548541914</v>
      </c>
      <c r="AO363">
        <f t="shared" si="318"/>
        <v>-135.25645421210706</v>
      </c>
      <c r="AQ363">
        <f t="shared" si="287"/>
        <v>4.50429957916329E-3</v>
      </c>
      <c r="AR363">
        <f t="shared" si="288"/>
        <v>-6.7114063729533022</v>
      </c>
      <c r="AT363">
        <f t="shared" si="313"/>
        <v>-26630.678830673613</v>
      </c>
      <c r="AU363">
        <f t="shared" si="314"/>
        <v>-10086.684935965897</v>
      </c>
      <c r="AV363">
        <f t="shared" si="302"/>
        <v>-2.7795280169065788</v>
      </c>
      <c r="AW363">
        <f t="shared" si="303"/>
        <v>1099.0049935698405</v>
      </c>
      <c r="AX363">
        <f t="shared" si="304"/>
        <v>-7790.6287021684075</v>
      </c>
      <c r="AY363">
        <f t="shared" si="312"/>
        <v>-1.4306534996279441</v>
      </c>
      <c r="BA363">
        <f t="shared" si="289"/>
        <v>3.6194410855190031</v>
      </c>
      <c r="BB363">
        <f t="shared" si="305"/>
        <v>11.172830238202248</v>
      </c>
      <c r="BC363">
        <f t="shared" si="306"/>
        <v>-1.3488745172786347</v>
      </c>
      <c r="BD363">
        <f t="shared" si="290"/>
        <v>-257.28481702112276</v>
      </c>
      <c r="BF363">
        <f t="shared" si="291"/>
        <v>-52.830634455738775</v>
      </c>
      <c r="BG363">
        <f t="shared" si="292"/>
        <v>-224.86113372734201</v>
      </c>
      <c r="BH363">
        <f t="shared" si="307"/>
        <v>-44.861133727342008</v>
      </c>
      <c r="BI363">
        <f t="shared" si="308"/>
        <v>-44.861133727342008</v>
      </c>
      <c r="BJ363">
        <f t="shared" si="293"/>
        <v>0</v>
      </c>
      <c r="BK363">
        <f t="shared" si="309"/>
        <v>0</v>
      </c>
      <c r="BM363">
        <f t="shared" si="310"/>
        <v>-64.003464693941027</v>
      </c>
      <c r="BN363">
        <f t="shared" si="294"/>
        <v>-147.57631670621925</v>
      </c>
      <c r="BQ363" s="56">
        <f t="shared" si="311"/>
        <v>28.074791038487383</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1.1852069289990086</v>
      </c>
      <c r="D364">
        <f t="shared" si="265"/>
        <v>0.56659316990355713</v>
      </c>
      <c r="F364">
        <f t="shared" si="266"/>
        <v>3.5072290831761511E-5</v>
      </c>
      <c r="G364">
        <f t="shared" si="267"/>
        <v>2.3163362925671979E-3</v>
      </c>
      <c r="H364">
        <f t="shared" si="268"/>
        <v>-3.1392763137074331</v>
      </c>
      <c r="J364">
        <f t="shared" si="269"/>
        <v>15</v>
      </c>
      <c r="M364">
        <f t="shared" si="270"/>
        <v>3.5223349439244957E-3</v>
      </c>
      <c r="N364">
        <f t="shared" si="271"/>
        <v>-1.5707963250000001</v>
      </c>
      <c r="O364">
        <f t="shared" si="272"/>
        <v>186.61328276691432</v>
      </c>
      <c r="P364">
        <f t="shared" si="273"/>
        <v>1.5654376257896143</v>
      </c>
      <c r="Q364">
        <f t="shared" si="274"/>
        <v>130.56056624879602</v>
      </c>
      <c r="R364">
        <f t="shared" si="275"/>
        <v>1.5631369713982437</v>
      </c>
      <c r="S364">
        <f t="shared" si="276"/>
        <v>0.28822824374229145</v>
      </c>
      <c r="T364">
        <f t="shared" si="277"/>
        <v>-1.2784202845156469</v>
      </c>
      <c r="U364">
        <f t="shared" si="278"/>
        <v>0.3565330895135097</v>
      </c>
      <c r="V364">
        <f t="shared" si="279"/>
        <v>-1.2062418454398542</v>
      </c>
      <c r="X364">
        <f t="shared" si="296"/>
        <v>-45.194576366682249</v>
      </c>
      <c r="Y364">
        <f t="shared" si="280"/>
        <v>-200.51041954241694</v>
      </c>
      <c r="Z364">
        <f t="shared" si="297"/>
        <v>-20.51041954241694</v>
      </c>
      <c r="AC364">
        <v>1</v>
      </c>
      <c r="AD364">
        <f t="shared" si="281"/>
        <v>186.61060341000001</v>
      </c>
      <c r="AE364">
        <f t="shared" si="282"/>
        <v>-4.1330942255986935E-2</v>
      </c>
      <c r="AF364">
        <f t="shared" si="283"/>
        <v>1.5772365899325E-2</v>
      </c>
      <c r="AG364">
        <f t="shared" si="315"/>
        <v>1482.8505621612776</v>
      </c>
      <c r="AH364">
        <f t="shared" si="316"/>
        <v>-3949.1609157768285</v>
      </c>
      <c r="AJ364">
        <f t="shared" si="284"/>
        <v>18000</v>
      </c>
      <c r="AK364">
        <f t="shared" si="285"/>
        <v>59800.216092750001</v>
      </c>
      <c r="AL364">
        <v>1</v>
      </c>
      <c r="AM364">
        <f t="shared" si="286"/>
        <v>130.55673655237501</v>
      </c>
      <c r="AN364">
        <f t="shared" si="317"/>
        <v>459.06915664497683</v>
      </c>
      <c r="AO364">
        <f t="shared" si="318"/>
        <v>-134.35485066921984</v>
      </c>
      <c r="AQ364">
        <f t="shared" si="287"/>
        <v>4.4444424691366807E-3</v>
      </c>
      <c r="AR364">
        <f t="shared" si="288"/>
        <v>-6.6666637037050203</v>
      </c>
      <c r="AT364">
        <f t="shared" si="313"/>
        <v>-26321.13729328601</v>
      </c>
      <c r="AU364">
        <f t="shared" si="314"/>
        <v>-9903.2178392707065</v>
      </c>
      <c r="AV364">
        <f t="shared" si="302"/>
        <v>-2.7817302066721319</v>
      </c>
      <c r="AW364">
        <f t="shared" si="303"/>
        <v>1093.0954978574669</v>
      </c>
      <c r="AX364">
        <f t="shared" si="304"/>
        <v>-7745.4277488271691</v>
      </c>
      <c r="AY364">
        <f t="shared" si="312"/>
        <v>-1.4305943965222572</v>
      </c>
      <c r="BA364">
        <f t="shared" si="289"/>
        <v>3.5952273531297743</v>
      </c>
      <c r="BB364">
        <f t="shared" si="305"/>
        <v>11.114527185547212</v>
      </c>
      <c r="BC364">
        <f t="shared" si="306"/>
        <v>-1.3511358101498747</v>
      </c>
      <c r="BD364">
        <f t="shared" si="290"/>
        <v>-257.41437955903592</v>
      </c>
      <c r="BF364">
        <f t="shared" si="291"/>
        <v>-52.988481321159504</v>
      </c>
      <c r="BG364">
        <f t="shared" si="292"/>
        <v>-224.81826589187972</v>
      </c>
      <c r="BH364">
        <f t="shared" si="307"/>
        <v>-44.818265891879719</v>
      </c>
      <c r="BI364">
        <f t="shared" si="308"/>
        <v>-44.818265891879719</v>
      </c>
      <c r="BJ364">
        <f t="shared" si="293"/>
        <v>0</v>
      </c>
      <c r="BK364">
        <f t="shared" si="309"/>
        <v>0</v>
      </c>
      <c r="BM364">
        <f t="shared" si="310"/>
        <v>-64.103008506706715</v>
      </c>
      <c r="BN364">
        <f t="shared" si="294"/>
        <v>-147.40388633284383</v>
      </c>
      <c r="BQ364" s="56">
        <f t="shared" si="311"/>
        <v>28.016487985832349</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1.1874888033557218</v>
      </c>
      <c r="D365">
        <f t="shared" si="265"/>
        <v>0.56960659633158217</v>
      </c>
      <c r="F365">
        <f t="shared" si="266"/>
        <v>3.4609280194002325E-5</v>
      </c>
      <c r="G365">
        <f t="shared" si="267"/>
        <v>2.3009952810285066E-3</v>
      </c>
      <c r="H365">
        <f t="shared" si="268"/>
        <v>-3.1392916547189715</v>
      </c>
      <c r="J365">
        <f t="shared" si="269"/>
        <v>15</v>
      </c>
      <c r="M365">
        <f t="shared" si="270"/>
        <v>3.4990082224415522E-3</v>
      </c>
      <c r="N365">
        <f t="shared" si="271"/>
        <v>-1.5707963250000001</v>
      </c>
      <c r="O365">
        <f t="shared" si="272"/>
        <v>187.85733571248102</v>
      </c>
      <c r="P365">
        <f t="shared" si="273"/>
        <v>1.5654731132031032</v>
      </c>
      <c r="Q365">
        <f t="shared" si="274"/>
        <v>131.43091913098715</v>
      </c>
      <c r="R365">
        <f t="shared" si="275"/>
        <v>1.5631876936420059</v>
      </c>
      <c r="S365">
        <f t="shared" si="276"/>
        <v>0.28647657916603469</v>
      </c>
      <c r="T365">
        <f t="shared" si="277"/>
        <v>-1.2802490789394287</v>
      </c>
      <c r="U365">
        <f t="shared" si="278"/>
        <v>0.35446948191819955</v>
      </c>
      <c r="V365">
        <f t="shared" si="279"/>
        <v>-1.208449678588366</v>
      </c>
      <c r="X365">
        <f t="shared" si="296"/>
        <v>-45.338960225217676</v>
      </c>
      <c r="Y365">
        <f t="shared" si="280"/>
        <v>-200.5649841753397</v>
      </c>
      <c r="Z365">
        <f t="shared" si="297"/>
        <v>-20.564984175339703</v>
      </c>
      <c r="AC365">
        <v>1</v>
      </c>
      <c r="AD365">
        <f t="shared" si="281"/>
        <v>187.8546740994</v>
      </c>
      <c r="AE365">
        <f t="shared" si="282"/>
        <v>-4.1883858416833696E-2</v>
      </c>
      <c r="AF365">
        <f t="shared" si="283"/>
        <v>1.5877515005320499E-2</v>
      </c>
      <c r="AG365">
        <f t="shared" si="315"/>
        <v>1465.7348099620449</v>
      </c>
      <c r="AH365">
        <f t="shared" si="316"/>
        <v>-3929.4958459285376</v>
      </c>
      <c r="AJ365">
        <f t="shared" si="284"/>
        <v>18000</v>
      </c>
      <c r="AK365">
        <f t="shared" si="285"/>
        <v>60198.884200035005</v>
      </c>
      <c r="AL365">
        <v>1</v>
      </c>
      <c r="AM365">
        <f t="shared" si="286"/>
        <v>131.42711479605751</v>
      </c>
      <c r="AN365">
        <f t="shared" si="317"/>
        <v>459.05557221173996</v>
      </c>
      <c r="AO365">
        <f t="shared" si="318"/>
        <v>-133.46518680720854</v>
      </c>
      <c r="AQ365">
        <f t="shared" si="287"/>
        <v>4.3857706303361121E-3</v>
      </c>
      <c r="AR365">
        <f t="shared" si="288"/>
        <v>-6.6225136518075294</v>
      </c>
      <c r="AT365">
        <f t="shared" si="313"/>
        <v>-26016.711507701322</v>
      </c>
      <c r="AU365">
        <f t="shared" si="314"/>
        <v>-9724.0826563762585</v>
      </c>
      <c r="AV365">
        <f t="shared" si="302"/>
        <v>-2.7839069674162431</v>
      </c>
      <c r="AW365">
        <f t="shared" si="303"/>
        <v>1087.2434083288579</v>
      </c>
      <c r="AX365">
        <f t="shared" si="304"/>
        <v>-7700.7155769396231</v>
      </c>
      <c r="AY365">
        <f t="shared" si="312"/>
        <v>-1.4305360779996972</v>
      </c>
      <c r="BA365">
        <f t="shared" si="289"/>
        <v>3.5713329995296323</v>
      </c>
      <c r="BB365">
        <f t="shared" si="305"/>
        <v>11.056606934494885</v>
      </c>
      <c r="BC365">
        <f t="shared" si="306"/>
        <v>-1.3533708894165459</v>
      </c>
      <c r="BD365">
        <f t="shared" si="290"/>
        <v>-257.54244016803966</v>
      </c>
      <c r="BF365">
        <f t="shared" si="291"/>
        <v>-53.145126077868909</v>
      </c>
      <c r="BG365">
        <f t="shared" si="292"/>
        <v>-224.77454885970283</v>
      </c>
      <c r="BH365">
        <f t="shared" si="307"/>
        <v>-44.774548859702833</v>
      </c>
      <c r="BI365">
        <f t="shared" si="308"/>
        <v>-44.774548859702833</v>
      </c>
      <c r="BJ365">
        <f t="shared" si="293"/>
        <v>0</v>
      </c>
      <c r="BK365">
        <f t="shared" si="309"/>
        <v>0</v>
      </c>
      <c r="BM365">
        <f t="shared" si="310"/>
        <v>-64.201733012363789</v>
      </c>
      <c r="BN365">
        <f t="shared" si="294"/>
        <v>-147.23210869166314</v>
      </c>
      <c r="BQ365" s="56">
        <f t="shared" si="311"/>
        <v>27.958567734780022</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1.1897814195687826</v>
      </c>
      <c r="D366">
        <f t="shared" si="265"/>
        <v>0.57260843665476768</v>
      </c>
      <c r="F366">
        <f t="shared" si="266"/>
        <v>3.4155378224515618E-5</v>
      </c>
      <c r="G366">
        <f t="shared" si="267"/>
        <v>2.2858561451533864E-3</v>
      </c>
      <c r="H366">
        <f t="shared" si="268"/>
        <v>-3.1393067938548467</v>
      </c>
      <c r="J366">
        <f t="shared" si="269"/>
        <v>15</v>
      </c>
      <c r="M366">
        <f t="shared" si="270"/>
        <v>3.475988431504437E-3</v>
      </c>
      <c r="N366">
        <f t="shared" si="271"/>
        <v>-1.5707963250000001</v>
      </c>
      <c r="O366">
        <f t="shared" si="272"/>
        <v>189.10138889151432</v>
      </c>
      <c r="P366">
        <f t="shared" si="273"/>
        <v>1.5655081336900858</v>
      </c>
      <c r="Q366">
        <f t="shared" si="274"/>
        <v>132.30127234686771</v>
      </c>
      <c r="R366">
        <f t="shared" si="275"/>
        <v>1.5632377485262068</v>
      </c>
      <c r="S366">
        <f t="shared" si="276"/>
        <v>0.28474514180741867</v>
      </c>
      <c r="T366">
        <f t="shared" si="277"/>
        <v>-1.2820557732237989</v>
      </c>
      <c r="U366">
        <f t="shared" si="278"/>
        <v>0.35242793673625111</v>
      </c>
      <c r="V366">
        <f t="shared" si="279"/>
        <v>-1.2106320905147772</v>
      </c>
      <c r="X366">
        <f t="shared" si="296"/>
        <v>-45.482374946849745</v>
      </c>
      <c r="Y366">
        <f t="shared" si="280"/>
        <v>-200.61754329289801</v>
      </c>
      <c r="Z366">
        <f t="shared" si="297"/>
        <v>-20.617543292898006</v>
      </c>
      <c r="AC366">
        <v>1</v>
      </c>
      <c r="AD366">
        <f t="shared" si="281"/>
        <v>189.09874478880002</v>
      </c>
      <c r="AE366">
        <f t="shared" si="282"/>
        <v>-4.2440448439214316E-2</v>
      </c>
      <c r="AF366">
        <f t="shared" si="283"/>
        <v>1.5982664111315999E-2</v>
      </c>
      <c r="AG366">
        <f t="shared" si="315"/>
        <v>1448.899811048223</v>
      </c>
      <c r="AH366">
        <f t="shared" si="316"/>
        <v>-3909.9837980161333</v>
      </c>
      <c r="AJ366">
        <f t="shared" si="284"/>
        <v>18000</v>
      </c>
      <c r="AK366">
        <f t="shared" si="285"/>
        <v>60597.552307320002</v>
      </c>
      <c r="AL366">
        <v>1</v>
      </c>
      <c r="AM366">
        <f t="shared" si="286"/>
        <v>132.29749303974</v>
      </c>
      <c r="AN366">
        <f t="shared" si="317"/>
        <v>459.04225498896295</v>
      </c>
      <c r="AO366">
        <f t="shared" si="318"/>
        <v>-132.58722702887516</v>
      </c>
      <c r="AQ366">
        <f t="shared" si="287"/>
        <v>4.3282529742672375E-3</v>
      </c>
      <c r="AR366">
        <f t="shared" si="288"/>
        <v>-6.5789445208862007</v>
      </c>
      <c r="AT366">
        <f t="shared" si="313"/>
        <v>-25717.295279795471</v>
      </c>
      <c r="AU366">
        <f t="shared" si="314"/>
        <v>-9549.1548722118587</v>
      </c>
      <c r="AV366">
        <f t="shared" si="302"/>
        <v>-2.78605871577256</v>
      </c>
      <c r="AW366">
        <f t="shared" si="303"/>
        <v>1081.4488650014348</v>
      </c>
      <c r="AX366">
        <f t="shared" si="304"/>
        <v>-7656.4847832769283</v>
      </c>
      <c r="AY366">
        <f t="shared" si="312"/>
        <v>-1.4304784170862355</v>
      </c>
      <c r="BA366">
        <f t="shared" si="289"/>
        <v>3.5477517798323377</v>
      </c>
      <c r="BB366">
        <f t="shared" si="305"/>
        <v>10.999064531986406</v>
      </c>
      <c r="BC366">
        <f t="shared" si="306"/>
        <v>-1.3555802986863246</v>
      </c>
      <c r="BD366">
        <f t="shared" si="290"/>
        <v>-257.66902999455976</v>
      </c>
      <c r="BF366">
        <f t="shared" si="291"/>
        <v>-53.300584660385262</v>
      </c>
      <c r="BG366">
        <f t="shared" si="292"/>
        <v>-224.73001331332773</v>
      </c>
      <c r="BH366">
        <f t="shared" si="307"/>
        <v>-44.730013313327731</v>
      </c>
      <c r="BI366">
        <f t="shared" si="308"/>
        <v>-44.730013313327731</v>
      </c>
      <c r="BJ366">
        <f t="shared" si="293"/>
        <v>0</v>
      </c>
      <c r="BK366">
        <f t="shared" si="309"/>
        <v>0</v>
      </c>
      <c r="BM366">
        <f t="shared" si="310"/>
        <v>-64.29964919237166</v>
      </c>
      <c r="BN366">
        <f t="shared" si="294"/>
        <v>-147.06098331876802</v>
      </c>
      <c r="BQ366" s="56">
        <f t="shared" si="311"/>
        <v>27.901025332271544</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1.1920847156620078</v>
      </c>
      <c r="D367">
        <f t="shared" si="265"/>
        <v>0.57559870377690314</v>
      </c>
      <c r="F367">
        <f t="shared" si="266"/>
        <v>3.3710347555407489E-5</v>
      </c>
      <c r="G367">
        <f t="shared" si="267"/>
        <v>2.2709149260712732E-3</v>
      </c>
      <c r="H367">
        <f t="shared" si="268"/>
        <v>-3.1393217350739291</v>
      </c>
      <c r="J367">
        <f t="shared" si="269"/>
        <v>15</v>
      </c>
      <c r="M367">
        <f t="shared" si="270"/>
        <v>3.4532695528671524E-3</v>
      </c>
      <c r="N367">
        <f t="shared" si="271"/>
        <v>-1.5707963250000001</v>
      </c>
      <c r="O367">
        <f t="shared" si="272"/>
        <v>190.34544229943648</v>
      </c>
      <c r="P367">
        <f t="shared" si="273"/>
        <v>1.5655426964056434</v>
      </c>
      <c r="Q367">
        <f t="shared" si="274"/>
        <v>133.17162588989515</v>
      </c>
      <c r="R367">
        <f t="shared" si="275"/>
        <v>1.5632871491353342</v>
      </c>
      <c r="S367">
        <f t="shared" si="276"/>
        <v>0.28303360072457517</v>
      </c>
      <c r="T367">
        <f t="shared" si="277"/>
        <v>-1.2838407539840266</v>
      </c>
      <c r="U367">
        <f t="shared" si="278"/>
        <v>0.35040813279730737</v>
      </c>
      <c r="V367">
        <f t="shared" si="279"/>
        <v>-1.2127894973249735</v>
      </c>
      <c r="X367">
        <f t="shared" si="296"/>
        <v>-45.624831066334615</v>
      </c>
      <c r="Y367">
        <f t="shared" si="280"/>
        <v>-200.66814110088674</v>
      </c>
      <c r="Z367">
        <f t="shared" si="297"/>
        <v>-20.668141100886743</v>
      </c>
      <c r="AC367">
        <v>1</v>
      </c>
      <c r="AD367">
        <f t="shared" si="281"/>
        <v>190.34281547820001</v>
      </c>
      <c r="AE367">
        <f t="shared" si="282"/>
        <v>-4.3000712323128812E-2</v>
      </c>
      <c r="AF367">
        <f t="shared" si="283"/>
        <v>1.6087813217311498E-2</v>
      </c>
      <c r="AG367">
        <f t="shared" si="315"/>
        <v>1432.3397872230098</v>
      </c>
      <c r="AH367">
        <f t="shared" si="316"/>
        <v>-3890.6239334004481</v>
      </c>
      <c r="AJ367">
        <f t="shared" si="284"/>
        <v>18000</v>
      </c>
      <c r="AK367">
        <f t="shared" si="285"/>
        <v>60996.220414605006</v>
      </c>
      <c r="AL367">
        <v>1</v>
      </c>
      <c r="AM367">
        <f t="shared" si="286"/>
        <v>133.1678712834225</v>
      </c>
      <c r="AN367">
        <f t="shared" si="317"/>
        <v>459.02919801429033</v>
      </c>
      <c r="AO367">
        <f t="shared" si="318"/>
        <v>-131.72074189466534</v>
      </c>
      <c r="AQ367">
        <f t="shared" si="287"/>
        <v>4.2718594250675274E-3</v>
      </c>
      <c r="AR367">
        <f t="shared" si="288"/>
        <v>-6.5359449203533169</v>
      </c>
      <c r="AT367">
        <f t="shared" si="313"/>
        <v>-25422.784980293753</v>
      </c>
      <c r="AU367">
        <f t="shared" si="314"/>
        <v>-9378.3141550394703</v>
      </c>
      <c r="AV367">
        <f t="shared" si="302"/>
        <v>-2.7881858598309504</v>
      </c>
      <c r="AW367">
        <f t="shared" si="303"/>
        <v>1075.7119507565301</v>
      </c>
      <c r="AX367">
        <f t="shared" si="304"/>
        <v>-7612.7281052301387</v>
      </c>
      <c r="AY367">
        <f t="shared" si="312"/>
        <v>-1.4304212932929574</v>
      </c>
      <c r="BA367">
        <f t="shared" si="289"/>
        <v>3.5244776091372305</v>
      </c>
      <c r="BB367">
        <f t="shared" si="305"/>
        <v>10.941895117149885</v>
      </c>
      <c r="BC367">
        <f t="shared" si="306"/>
        <v>-1.3577645665379929</v>
      </c>
      <c r="BD367">
        <f t="shared" si="290"/>
        <v>-257.79417932392943</v>
      </c>
      <c r="BF367">
        <f t="shared" si="291"/>
        <v>-53.454872704945366</v>
      </c>
      <c r="BG367">
        <f t="shared" si="292"/>
        <v>-224.68468902558175</v>
      </c>
      <c r="BH367">
        <f t="shared" si="307"/>
        <v>-44.684689025581747</v>
      </c>
      <c r="BI367">
        <f t="shared" si="308"/>
        <v>-44.684689025581747</v>
      </c>
      <c r="BJ367">
        <f t="shared" si="293"/>
        <v>0</v>
      </c>
      <c r="BK367">
        <f t="shared" si="309"/>
        <v>0</v>
      </c>
      <c r="BM367">
        <f t="shared" si="310"/>
        <v>-64.396767822095256</v>
      </c>
      <c r="BN367">
        <f t="shared" si="294"/>
        <v>-146.89050970165232</v>
      </c>
      <c r="BQ367" s="56">
        <f t="shared" si="311"/>
        <v>27.843855917435022</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1.19439862984968</v>
      </c>
      <c r="D368">
        <f t="shared" si="265"/>
        <v>0.57857741133034235</v>
      </c>
      <c r="F368">
        <f t="shared" si="266"/>
        <v>3.3273958500918282E-5</v>
      </c>
      <c r="G368">
        <f t="shared" si="267"/>
        <v>2.2561677677562656E-3</v>
      </c>
      <c r="H368">
        <f t="shared" si="268"/>
        <v>-3.139336482232244</v>
      </c>
      <c r="J368">
        <f t="shared" si="269"/>
        <v>15</v>
      </c>
      <c r="M368">
        <f t="shared" si="270"/>
        <v>3.4308457246017819E-3</v>
      </c>
      <c r="N368">
        <f t="shared" si="271"/>
        <v>-1.5707963250000001</v>
      </c>
      <c r="O368">
        <f t="shared" si="272"/>
        <v>191.58949593178883</v>
      </c>
      <c r="P368">
        <f t="shared" si="273"/>
        <v>1.5655768102670737</v>
      </c>
      <c r="Q368">
        <f t="shared" si="274"/>
        <v>134.04197975369681</v>
      </c>
      <c r="R368">
        <f t="shared" si="275"/>
        <v>1.563335908214051</v>
      </c>
      <c r="S368">
        <f t="shared" si="276"/>
        <v>0.28134163171517462</v>
      </c>
      <c r="T368">
        <f t="shared" si="277"/>
        <v>-1.2856043991515544</v>
      </c>
      <c r="U368">
        <f t="shared" si="278"/>
        <v>0.34840975435733762</v>
      </c>
      <c r="V368">
        <f t="shared" si="279"/>
        <v>-1.2149223065753694</v>
      </c>
      <c r="X368">
        <f t="shared" si="296"/>
        <v>-45.766338972076937</v>
      </c>
      <c r="Y368">
        <f t="shared" si="280"/>
        <v>-200.71682080316367</v>
      </c>
      <c r="Z368">
        <f t="shared" si="297"/>
        <v>-20.716820803163671</v>
      </c>
      <c r="AC368">
        <v>1</v>
      </c>
      <c r="AD368">
        <f t="shared" si="281"/>
        <v>191.58688616760003</v>
      </c>
      <c r="AE368">
        <f t="shared" si="282"/>
        <v>-4.3564650068577147E-2</v>
      </c>
      <c r="AF368">
        <f t="shared" si="283"/>
        <v>1.6192962323306997E-2</v>
      </c>
      <c r="AG368">
        <f t="shared" si="315"/>
        <v>1416.0490983490752</v>
      </c>
      <c r="AH368">
        <f t="shared" si="316"/>
        <v>-3871.4153839085125</v>
      </c>
      <c r="AJ368">
        <f t="shared" si="284"/>
        <v>18000</v>
      </c>
      <c r="AK368">
        <f t="shared" si="285"/>
        <v>61394.888521889996</v>
      </c>
      <c r="AL368">
        <v>1</v>
      </c>
      <c r="AM368">
        <f t="shared" si="286"/>
        <v>134.03824952710502</v>
      </c>
      <c r="AN368">
        <f t="shared" si="317"/>
        <v>459.01639455065521</v>
      </c>
      <c r="AO368">
        <f t="shared" si="318"/>
        <v>-130.86550792281298</v>
      </c>
      <c r="AQ368">
        <f t="shared" si="287"/>
        <v>4.2165608801817845E-3</v>
      </c>
      <c r="AR368">
        <f t="shared" si="288"/>
        <v>-6.4935037554799475</v>
      </c>
      <c r="AT368">
        <f t="shared" si="313"/>
        <v>-25133.079477200255</v>
      </c>
      <c r="AU368">
        <f t="shared" si="314"/>
        <v>-9211.4441967324346</v>
      </c>
      <c r="AV368">
        <f t="shared" si="302"/>
        <v>-2.7902887993400056</v>
      </c>
      <c r="AW368">
        <f t="shared" si="303"/>
        <v>1070.03269544144</v>
      </c>
      <c r="AX368">
        <f t="shared" si="304"/>
        <v>-7569.4384175863297</v>
      </c>
      <c r="AY368">
        <f t="shared" si="312"/>
        <v>-1.4303645923013699</v>
      </c>
      <c r="BA368">
        <f t="shared" si="289"/>
        <v>3.5015045575229511</v>
      </c>
      <c r="BB368">
        <f t="shared" si="305"/>
        <v>10.88509391915375</v>
      </c>
      <c r="BC368">
        <f t="shared" si="306"/>
        <v>-1.3599242070386357</v>
      </c>
      <c r="BD368">
        <f t="shared" si="290"/>
        <v>-257.91791761002321</v>
      </c>
      <c r="BF368">
        <f t="shared" si="291"/>
        <v>-53.608005556844972</v>
      </c>
      <c r="BG368">
        <f t="shared" si="292"/>
        <v>-224.63860489019692</v>
      </c>
      <c r="BH368">
        <f t="shared" si="307"/>
        <v>-44.638604890196916</v>
      </c>
      <c r="BI368">
        <f t="shared" si="308"/>
        <v>-44.638604890196916</v>
      </c>
      <c r="BJ368">
        <f t="shared" si="293"/>
        <v>0</v>
      </c>
      <c r="BK368">
        <f t="shared" si="309"/>
        <v>0</v>
      </c>
      <c r="BM368">
        <f t="shared" si="310"/>
        <v>-64.493099475998719</v>
      </c>
      <c r="BN368">
        <f t="shared" si="294"/>
        <v>-146.72068728017373</v>
      </c>
      <c r="BQ368" s="56">
        <f t="shared" si="311"/>
        <v>27.787054719438888</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1.1967231005402108</v>
      </c>
      <c r="D369">
        <f t="shared" si="265"/>
        <v>0.58154457366275925</v>
      </c>
      <c r="F369">
        <f t="shared" si="266"/>
        <v>3.2845988760991297E-5</v>
      </c>
      <c r="G369">
        <f t="shared" si="267"/>
        <v>2.2416109137089074E-3</v>
      </c>
      <c r="H369">
        <f t="shared" si="268"/>
        <v>-3.1393510390862911</v>
      </c>
      <c r="J369">
        <f t="shared" si="269"/>
        <v>15</v>
      </c>
      <c r="M369">
        <f t="shared" si="270"/>
        <v>3.4087112360559634E-3</v>
      </c>
      <c r="N369">
        <f t="shared" si="271"/>
        <v>-1.5707963250000001</v>
      </c>
      <c r="O369">
        <f t="shared" si="272"/>
        <v>192.83354978422767</v>
      </c>
      <c r="P369">
        <f t="shared" si="273"/>
        <v>1.5656104839615619</v>
      </c>
      <c r="Q369">
        <f t="shared" si="274"/>
        <v>134.91233393206457</v>
      </c>
      <c r="R369">
        <f t="shared" si="275"/>
        <v>1.5633840381781567</v>
      </c>
      <c r="S369">
        <f t="shared" si="276"/>
        <v>0.27966891716008274</v>
      </c>
      <c r="T369">
        <f t="shared" si="277"/>
        <v>-1.2873470782078613</v>
      </c>
      <c r="U369">
        <f t="shared" si="278"/>
        <v>0.34643249101063944</v>
      </c>
      <c r="V369">
        <f t="shared" si="279"/>
        <v>-1.2170309174769705</v>
      </c>
      <c r="X369">
        <f t="shared" si="296"/>
        <v>-45.906908908494927</v>
      </c>
      <c r="Y369">
        <f t="shared" si="280"/>
        <v>-200.7636246266224</v>
      </c>
      <c r="Z369">
        <f t="shared" si="297"/>
        <v>-20.763624626622402</v>
      </c>
      <c r="AC369">
        <v>1</v>
      </c>
      <c r="AD369">
        <f t="shared" si="281"/>
        <v>192.83095685700002</v>
      </c>
      <c r="AE369">
        <f t="shared" si="282"/>
        <v>-4.4132261675559371E-2</v>
      </c>
      <c r="AF369">
        <f t="shared" si="283"/>
        <v>1.62981114293025E-2</v>
      </c>
      <c r="AG369">
        <f t="shared" si="315"/>
        <v>1400.0222387686183</v>
      </c>
      <c r="AH369">
        <f t="shared" si="316"/>
        <v>-3852.3572541083154</v>
      </c>
      <c r="AJ369">
        <f t="shared" si="284"/>
        <v>18000</v>
      </c>
      <c r="AK369">
        <f t="shared" si="285"/>
        <v>61793.556629175007</v>
      </c>
      <c r="AL369">
        <v>1</v>
      </c>
      <c r="AM369">
        <f t="shared" si="286"/>
        <v>134.90862777078749</v>
      </c>
      <c r="AN369">
        <f t="shared" si="317"/>
        <v>459.00383807758874</v>
      </c>
      <c r="AO369">
        <f t="shared" si="318"/>
        <v>-130.02130739721795</v>
      </c>
      <c r="AQ369">
        <f t="shared" si="287"/>
        <v>4.1623291728078368E-3</v>
      </c>
      <c r="AR369">
        <f t="shared" si="288"/>
        <v>-6.4516102178521466</v>
      </c>
      <c r="AT369">
        <f t="shared" si="313"/>
        <v>-24848.080070015039</v>
      </c>
      <c r="AU369">
        <f t="shared" si="314"/>
        <v>-9048.4325598427095</v>
      </c>
      <c r="AV369">
        <f t="shared" si="302"/>
        <v>-2.7923679259043919</v>
      </c>
      <c r="AW369">
        <f t="shared" si="303"/>
        <v>1064.4110797131177</v>
      </c>
      <c r="AX369">
        <f t="shared" si="304"/>
        <v>-7526.6087293966812</v>
      </c>
      <c r="AY369">
        <f t="shared" si="312"/>
        <v>-1.4303082056647618</v>
      </c>
      <c r="BA369">
        <f t="shared" si="289"/>
        <v>3.4788268452234621</v>
      </c>
      <c r="BB369">
        <f t="shared" si="305"/>
        <v>10.82865625511598</v>
      </c>
      <c r="BC369">
        <f t="shared" si="306"/>
        <v>-1.3620597202396301</v>
      </c>
      <c r="BD369">
        <f t="shared" si="290"/>
        <v>-258.04027350367443</v>
      </c>
      <c r="BF369">
        <f t="shared" si="291"/>
        <v>-53.759998277556193</v>
      </c>
      <c r="BG369">
        <f t="shared" si="292"/>
        <v>-224.59178895117708</v>
      </c>
      <c r="BH369">
        <f t="shared" si="307"/>
        <v>-44.59178895117708</v>
      </c>
      <c r="BI369">
        <f t="shared" si="308"/>
        <v>-44.59178895117708</v>
      </c>
      <c r="BJ369">
        <f t="shared" si="293"/>
        <v>0</v>
      </c>
      <c r="BK369">
        <f t="shared" si="309"/>
        <v>0</v>
      </c>
      <c r="BM369">
        <f t="shared" si="310"/>
        <v>-64.588654532672166</v>
      </c>
      <c r="BN369">
        <f t="shared" si="294"/>
        <v>-146.55151544750265</v>
      </c>
      <c r="BQ369" s="56">
        <f t="shared" si="311"/>
        <v>27.730617055401115</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1.199058066339707</v>
      </c>
      <c r="D370">
        <f t="shared" si="265"/>
        <v>0.58450020582397888</v>
      </c>
      <c r="F370">
        <f t="shared" si="266"/>
        <v>3.2426223138101181E-5</v>
      </c>
      <c r="G370">
        <f t="shared" si="267"/>
        <v>2.2272407037656266E-3</v>
      </c>
      <c r="H370">
        <f t="shared" si="268"/>
        <v>-3.1393654092962344</v>
      </c>
      <c r="J370">
        <f t="shared" si="269"/>
        <v>15</v>
      </c>
      <c r="M370">
        <f t="shared" si="270"/>
        <v>3.3868605230043228E-3</v>
      </c>
      <c r="N370">
        <f t="shared" si="271"/>
        <v>-1.5707963250000001</v>
      </c>
      <c r="O370">
        <f t="shared" si="272"/>
        <v>194.07760385252064</v>
      </c>
      <c r="P370">
        <f t="shared" si="273"/>
        <v>1.5656437259535538</v>
      </c>
      <c r="Q370">
        <f t="shared" si="274"/>
        <v>135.78268841894936</v>
      </c>
      <c r="R370">
        <f t="shared" si="275"/>
        <v>1.5634315511251256</v>
      </c>
      <c r="S370">
        <f t="shared" si="276"/>
        <v>0.27801514587076437</v>
      </c>
      <c r="T370">
        <f t="shared" si="277"/>
        <v>-1.2890691524111235</v>
      </c>
      <c r="U370">
        <f t="shared" si="278"/>
        <v>0.34447603760237117</v>
      </c>
      <c r="V370">
        <f t="shared" si="279"/>
        <v>-1.2191157210941441</v>
      </c>
      <c r="X370">
        <f t="shared" si="296"/>
        <v>-46.04655097834528</v>
      </c>
      <c r="Y370">
        <f t="shared" si="280"/>
        <v>-200.80859384547887</v>
      </c>
      <c r="Z370">
        <f t="shared" si="297"/>
        <v>-20.808593845478867</v>
      </c>
      <c r="AC370">
        <v>1</v>
      </c>
      <c r="AD370">
        <f t="shared" si="281"/>
        <v>194.07502754640004</v>
      </c>
      <c r="AE370">
        <f t="shared" si="282"/>
        <v>-4.4703547144075463E-2</v>
      </c>
      <c r="AF370">
        <f t="shared" si="283"/>
        <v>1.6403260535298E-2</v>
      </c>
      <c r="AG370">
        <f t="shared" si="315"/>
        <v>1384.253833815374</v>
      </c>
      <c r="AH370">
        <f t="shared" si="316"/>
        <v>-3833.4486234623723</v>
      </c>
      <c r="AJ370">
        <f t="shared" si="284"/>
        <v>18000</v>
      </c>
      <c r="AK370">
        <f t="shared" si="285"/>
        <v>62192.224736460012</v>
      </c>
      <c r="AL370">
        <v>1</v>
      </c>
      <c r="AM370">
        <f t="shared" si="286"/>
        <v>135.77900601447001</v>
      </c>
      <c r="AN370">
        <f t="shared" si="317"/>
        <v>458.99152228291541</v>
      </c>
      <c r="AO370">
        <f t="shared" si="318"/>
        <v>-129.18792818270987</v>
      </c>
      <c r="AQ370">
        <f t="shared" si="287"/>
        <v>4.1091370360219282E-3</v>
      </c>
      <c r="AR370">
        <f t="shared" si="288"/>
        <v>-6.4102537761942076</v>
      </c>
      <c r="AT370">
        <f t="shared" si="313"/>
        <v>-24567.69042570037</v>
      </c>
      <c r="AU370">
        <f t="shared" si="314"/>
        <v>-8889.1705311406677</v>
      </c>
      <c r="AV370">
        <f t="shared" si="302"/>
        <v>-2.7944236231771598</v>
      </c>
      <c r="AW370">
        <f t="shared" si="303"/>
        <v>1058.8470386398237</v>
      </c>
      <c r="AX370">
        <f t="shared" si="304"/>
        <v>-7484.2321809330333</v>
      </c>
      <c r="AY370">
        <f t="shared" si="312"/>
        <v>-1.4302520305247362</v>
      </c>
      <c r="BA370">
        <f t="shared" si="289"/>
        <v>3.4564388379789319</v>
      </c>
      <c r="BB370">
        <f t="shared" si="305"/>
        <v>10.772577528067801</v>
      </c>
      <c r="BC370">
        <f t="shared" si="306"/>
        <v>-1.3641715926524236</v>
      </c>
      <c r="BD370">
        <f t="shared" si="290"/>
        <v>-258.16127487993589</v>
      </c>
      <c r="BF370">
        <f t="shared" si="291"/>
        <v>-53.91086565162982</v>
      </c>
      <c r="BG370">
        <f t="shared" si="292"/>
        <v>-224.5442684309954</v>
      </c>
      <c r="BH370">
        <f t="shared" si="307"/>
        <v>-44.544268430995402</v>
      </c>
      <c r="BI370">
        <f t="shared" si="308"/>
        <v>-44.544268430995402</v>
      </c>
      <c r="BJ370">
        <f t="shared" si="293"/>
        <v>0</v>
      </c>
      <c r="BK370">
        <f t="shared" si="309"/>
        <v>0</v>
      </c>
      <c r="BM370">
        <f t="shared" si="310"/>
        <v>-64.683443179697619</v>
      </c>
      <c r="BN370">
        <f t="shared" si="294"/>
        <v>-146.38299355105951</v>
      </c>
      <c r="BQ370" s="56">
        <f t="shared" si="311"/>
        <v>27.674538328352938</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1.2014034660554378</v>
      </c>
      <c r="D371">
        <f t="shared" si="265"/>
        <v>0.58744432355288601</v>
      </c>
      <c r="F371">
        <f t="shared" si="266"/>
        <v>3.2014453266668382E-5</v>
      </c>
      <c r="G371">
        <f t="shared" si="267"/>
        <v>2.2130535710301298E-3</v>
      </c>
      <c r="H371">
        <f t="shared" si="268"/>
        <v>-3.1393795964289701</v>
      </c>
      <c r="J371">
        <f t="shared" si="269"/>
        <v>15</v>
      </c>
      <c r="M371">
        <f t="shared" si="270"/>
        <v>3.3652881629851871E-3</v>
      </c>
      <c r="N371">
        <f t="shared" si="271"/>
        <v>-1.5707963250000001</v>
      </c>
      <c r="O371">
        <f t="shared" si="272"/>
        <v>195.32165813254326</v>
      </c>
      <c r="P371">
        <f t="shared" si="273"/>
        <v>1.565676544491851</v>
      </c>
      <c r="Q371">
        <f t="shared" si="274"/>
        <v>136.6530432084563</v>
      </c>
      <c r="R371">
        <f t="shared" si="275"/>
        <v>1.5634784588442439</v>
      </c>
      <c r="S371">
        <f t="shared" si="276"/>
        <v>0.27638001294036046</v>
      </c>
      <c r="T371">
        <f t="shared" si="277"/>
        <v>-1.2907709750159182</v>
      </c>
      <c r="U371">
        <f t="shared" si="278"/>
        <v>0.34254009414169151</v>
      </c>
      <c r="V371">
        <f t="shared" si="279"/>
        <v>-1.2211771005382337</v>
      </c>
      <c r="X371">
        <f t="shared" si="296"/>
        <v>-46.185275145008752</v>
      </c>
      <c r="Y371">
        <f t="shared" si="280"/>
        <v>-200.85176880489118</v>
      </c>
      <c r="Z371">
        <f t="shared" si="297"/>
        <v>-20.851768804891179</v>
      </c>
      <c r="AC371">
        <v>1</v>
      </c>
      <c r="AD371">
        <f t="shared" si="281"/>
        <v>195.3190982358</v>
      </c>
      <c r="AE371">
        <f t="shared" si="282"/>
        <v>-4.5278506474125409E-2</v>
      </c>
      <c r="AF371">
        <f t="shared" si="283"/>
        <v>1.6508409641293499E-2</v>
      </c>
      <c r="AG371">
        <f t="shared" si="315"/>
        <v>1368.7386364167021</v>
      </c>
      <c r="AH371">
        <f t="shared" si="316"/>
        <v>-3814.6885483661245</v>
      </c>
      <c r="AJ371">
        <f t="shared" si="284"/>
        <v>18000</v>
      </c>
      <c r="AK371">
        <f t="shared" si="285"/>
        <v>62590.892843745001</v>
      </c>
      <c r="AL371">
        <v>1</v>
      </c>
      <c r="AM371">
        <f t="shared" si="286"/>
        <v>136.64938425815251</v>
      </c>
      <c r="AN371">
        <f t="shared" si="317"/>
        <v>458.97944105482151</v>
      </c>
      <c r="AO371">
        <f t="shared" si="318"/>
        <v>-128.36516354737017</v>
      </c>
      <c r="AQ371">
        <f t="shared" si="287"/>
        <v>4.056958068498491E-3</v>
      </c>
      <c r="AR371">
        <f t="shared" si="288"/>
        <v>-6.3694241675426317</v>
      </c>
      <c r="AT371">
        <f t="shared" si="313"/>
        <v>-24291.816516356637</v>
      </c>
      <c r="AU371">
        <f t="shared" si="314"/>
        <v>-8733.5529813269932</v>
      </c>
      <c r="AV371">
        <f t="shared" si="302"/>
        <v>-2.7964562670471516</v>
      </c>
      <c r="AW371">
        <f t="shared" si="303"/>
        <v>1053.3404650759019</v>
      </c>
      <c r="AX371">
        <f t="shared" si="304"/>
        <v>-7442.302040729498</v>
      </c>
      <c r="AY371">
        <f t="shared" si="312"/>
        <v>-1.4301959693420938</v>
      </c>
      <c r="BA371">
        <f t="shared" si="289"/>
        <v>3.4343350425543746</v>
      </c>
      <c r="BB371">
        <f t="shared" si="305"/>
        <v>10.716853224970498</v>
      </c>
      <c r="BC371">
        <f t="shared" si="306"/>
        <v>-1.3662602977050577</v>
      </c>
      <c r="BD371">
        <f t="shared" si="290"/>
        <v>-258.28094886423622</v>
      </c>
      <c r="BF371">
        <f t="shared" si="291"/>
        <v>-54.06062219338996</v>
      </c>
      <c r="BG371">
        <f t="shared" si="292"/>
        <v>-224.49606975767705</v>
      </c>
      <c r="BH371">
        <f t="shared" si="307"/>
        <v>-44.496069757677049</v>
      </c>
      <c r="BI371">
        <f t="shared" si="308"/>
        <v>-44.496069757677049</v>
      </c>
      <c r="BJ371">
        <f t="shared" si="293"/>
        <v>0</v>
      </c>
      <c r="BK371">
        <f t="shared" si="309"/>
        <v>0</v>
      </c>
      <c r="BM371">
        <f t="shared" si="310"/>
        <v>-64.777475418360453</v>
      </c>
      <c r="BN371">
        <f t="shared" si="294"/>
        <v>-146.21512089344083</v>
      </c>
      <c r="BQ371" s="56">
        <f t="shared" si="311"/>
        <v>27.618814025255634</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1.2037592386992013</v>
      </c>
      <c r="D372">
        <f t="shared" si="265"/>
        <v>0.59037694326441426</v>
      </c>
      <c r="F372">
        <f t="shared" si="266"/>
        <v>3.1610477354424473E-5</v>
      </c>
      <c r="G372">
        <f t="shared" si="267"/>
        <v>2.1990460389213528E-3</v>
      </c>
      <c r="H372">
        <f t="shared" si="268"/>
        <v>-3.139393603961079</v>
      </c>
      <c r="J372">
        <f t="shared" si="269"/>
        <v>15</v>
      </c>
      <c r="M372">
        <f t="shared" si="270"/>
        <v>3.3439888708143945E-3</v>
      </c>
      <c r="N372">
        <f t="shared" si="271"/>
        <v>-1.5707963250000001</v>
      </c>
      <c r="O372">
        <f t="shared" si="272"/>
        <v>196.56571262027549</v>
      </c>
      <c r="P372">
        <f t="shared" si="273"/>
        <v>1.5657089476164334</v>
      </c>
      <c r="Q372">
        <f t="shared" si="274"/>
        <v>137.52339829483967</v>
      </c>
      <c r="R372">
        <f t="shared" si="275"/>
        <v>1.5635247728263619</v>
      </c>
      <c r="S372">
        <f t="shared" si="276"/>
        <v>0.27476321959836275</v>
      </c>
      <c r="T372">
        <f t="shared" si="277"/>
        <v>-1.2924528914862057</v>
      </c>
      <c r="U372">
        <f t="shared" si="278"/>
        <v>0.3406243657155742</v>
      </c>
      <c r="V372">
        <f t="shared" si="279"/>
        <v>-1.2232154311561516</v>
      </c>
      <c r="X372">
        <f t="shared" si="296"/>
        <v>-46.32309123473658</v>
      </c>
      <c r="Y372">
        <f t="shared" si="280"/>
        <v>-200.89318894393287</v>
      </c>
      <c r="Z372">
        <f t="shared" si="297"/>
        <v>-20.89318894393287</v>
      </c>
      <c r="AC372">
        <v>1</v>
      </c>
      <c r="AD372">
        <f t="shared" si="281"/>
        <v>196.56316892520002</v>
      </c>
      <c r="AE372">
        <f t="shared" si="282"/>
        <v>-4.5857139665709229E-2</v>
      </c>
      <c r="AF372">
        <f t="shared" si="283"/>
        <v>1.6613558747288999E-2</v>
      </c>
      <c r="AG372">
        <f t="shared" si="315"/>
        <v>1353.4715237839337</v>
      </c>
      <c r="AH372">
        <f t="shared" si="316"/>
        <v>-3796.0760640769577</v>
      </c>
      <c r="AJ372">
        <f t="shared" si="284"/>
        <v>18000</v>
      </c>
      <c r="AK372">
        <f t="shared" si="285"/>
        <v>62989.560951030006</v>
      </c>
      <c r="AL372">
        <v>1</v>
      </c>
      <c r="AM372">
        <f t="shared" si="286"/>
        <v>137.519762501835</v>
      </c>
      <c r="AN372">
        <f t="shared" si="317"/>
        <v>458.96758847427031</v>
      </c>
      <c r="AO372">
        <f t="shared" si="318"/>
        <v>-127.55281199159769</v>
      </c>
      <c r="AQ372">
        <f t="shared" si="287"/>
        <v>4.0057667017438306E-3</v>
      </c>
      <c r="AR372">
        <f t="shared" si="288"/>
        <v>-6.3291113887552521</v>
      </c>
      <c r="AT372">
        <f t="shared" si="313"/>
        <v>-24020.366558568952</v>
      </c>
      <c r="AU372">
        <f t="shared" si="314"/>
        <v>-8581.4782306315865</v>
      </c>
      <c r="AV372">
        <f t="shared" si="302"/>
        <v>-2.798466225821616</v>
      </c>
      <c r="AW372">
        <f t="shared" si="303"/>
        <v>1047.8912128239456</v>
      </c>
      <c r="AX372">
        <f t="shared" si="304"/>
        <v>-7400.8117027058488</v>
      </c>
      <c r="AY372">
        <f t="shared" si="312"/>
        <v>-1.4301399296412829</v>
      </c>
      <c r="BA372">
        <f t="shared" si="289"/>
        <v>3.412510102419283</v>
      </c>
      <c r="BB372">
        <f t="shared" si="305"/>
        <v>10.661478914784039</v>
      </c>
      <c r="BC372">
        <f t="shared" si="306"/>
        <v>-1.3683262961803331</v>
      </c>
      <c r="BD372">
        <f t="shared" si="290"/>
        <v>-258.39932185748523</v>
      </c>
      <c r="BF372">
        <f t="shared" si="291"/>
        <v>-54.209282153428369</v>
      </c>
      <c r="BG372">
        <f t="shared" si="292"/>
        <v>-224.44721859081875</v>
      </c>
      <c r="BH372">
        <f t="shared" si="307"/>
        <v>-44.44721859081875</v>
      </c>
      <c r="BI372">
        <f t="shared" si="308"/>
        <v>-44.44721859081875</v>
      </c>
      <c r="BJ372">
        <f t="shared" si="293"/>
        <v>0</v>
      </c>
      <c r="BK372">
        <f t="shared" si="309"/>
        <v>0</v>
      </c>
      <c r="BM372">
        <f t="shared" si="310"/>
        <v>-64.870761068212403</v>
      </c>
      <c r="BN372">
        <f t="shared" si="294"/>
        <v>-146.04789673333354</v>
      </c>
      <c r="BQ372" s="56">
        <f t="shared" si="311"/>
        <v>27.56343971506918</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1.2061253234905991</v>
      </c>
      <c r="D373">
        <f t="shared" si="265"/>
        <v>0.5932980820366206</v>
      </c>
      <c r="F373">
        <f t="shared" si="266"/>
        <v>3.1214099935128684E-5</v>
      </c>
      <c r="G373">
        <f t="shared" si="267"/>
        <v>2.1852147183328329E-3</v>
      </c>
      <c r="H373">
        <f t="shared" si="268"/>
        <v>-3.1394074352816674</v>
      </c>
      <c r="J373">
        <f t="shared" si="269"/>
        <v>15</v>
      </c>
      <c r="M373">
        <f t="shared" si="270"/>
        <v>3.3229574942683924E-3</v>
      </c>
      <c r="N373">
        <f t="shared" si="271"/>
        <v>-1.5707963250000001</v>
      </c>
      <c r="O373">
        <f t="shared" si="272"/>
        <v>197.80976731179831</v>
      </c>
      <c r="P373">
        <f t="shared" si="273"/>
        <v>1.5657409431650258</v>
      </c>
      <c r="Q373">
        <f t="shared" si="274"/>
        <v>138.39375367249835</v>
      </c>
      <c r="R373">
        <f t="shared" si="275"/>
        <v>1.5635705042732773</v>
      </c>
      <c r="S373">
        <f t="shared" si="276"/>
        <v>0.27316447306881186</v>
      </c>
      <c r="T373">
        <f t="shared" si="277"/>
        <v>-1.2941152397018121</v>
      </c>
      <c r="U373">
        <f t="shared" si="278"/>
        <v>0.33872856240335714</v>
      </c>
      <c r="V373">
        <f t="shared" si="279"/>
        <v>-1.2252310807140794</v>
      </c>
      <c r="X373">
        <f t="shared" si="296"/>
        <v>-46.460008938858635</v>
      </c>
      <c r="Y373">
        <f t="shared" si="280"/>
        <v>-200.93289281793878</v>
      </c>
      <c r="Z373">
        <f t="shared" si="297"/>
        <v>-20.932892817938779</v>
      </c>
      <c r="AC373">
        <v>1</v>
      </c>
      <c r="AD373">
        <f t="shared" si="281"/>
        <v>197.80723961460001</v>
      </c>
      <c r="AE373">
        <f t="shared" si="282"/>
        <v>-4.643944671882691E-2</v>
      </c>
      <c r="AF373">
        <f t="shared" si="283"/>
        <v>1.6718707853284498E-2</v>
      </c>
      <c r="AG373">
        <f t="shared" si="315"/>
        <v>1338.4474941891149</v>
      </c>
      <c r="AH373">
        <f t="shared" si="316"/>
        <v>-3777.6101865393407</v>
      </c>
      <c r="AJ373">
        <f t="shared" si="284"/>
        <v>18000</v>
      </c>
      <c r="AK373">
        <f t="shared" si="285"/>
        <v>63388.229058315002</v>
      </c>
      <c r="AL373">
        <v>1</v>
      </c>
      <c r="AM373">
        <f t="shared" si="286"/>
        <v>138.3901407455175</v>
      </c>
      <c r="AN373">
        <f t="shared" si="317"/>
        <v>458.95595880775119</v>
      </c>
      <c r="AO373">
        <f t="shared" si="318"/>
        <v>-126.75067708362315</v>
      </c>
      <c r="AQ373">
        <f t="shared" si="287"/>
        <v>3.9555381687677825E-3</v>
      </c>
      <c r="AR373">
        <f t="shared" si="288"/>
        <v>-6.2893056883407743</v>
      </c>
      <c r="AT373">
        <f t="shared" si="313"/>
        <v>-23753.250954385774</v>
      </c>
      <c r="AU373">
        <f t="shared" si="314"/>
        <v>-8432.8479200286383</v>
      </c>
      <c r="AV373">
        <f t="shared" si="302"/>
        <v>-2.8004538604041622</v>
      </c>
      <c r="AW373">
        <f t="shared" si="303"/>
        <v>1042.4990995976405</v>
      </c>
      <c r="AX373">
        <f t="shared" si="304"/>
        <v>-7359.7546833697706</v>
      </c>
      <c r="AY373">
        <f t="shared" si="312"/>
        <v>-1.4300838237676841</v>
      </c>
      <c r="BA373">
        <f t="shared" si="289"/>
        <v>3.3909587935817531</v>
      </c>
      <c r="BB373">
        <f t="shared" si="305"/>
        <v>10.606450246586226</v>
      </c>
      <c r="BC373">
        <f t="shared" si="306"/>
        <v>-1.3703700366364782</v>
      </c>
      <c r="BD373">
        <f t="shared" si="290"/>
        <v>-258.5164195601763</v>
      </c>
      <c r="BF373">
        <f t="shared" si="291"/>
        <v>-54.356859524905374</v>
      </c>
      <c r="BG373">
        <f t="shared" si="292"/>
        <v>-224.39773984659482</v>
      </c>
      <c r="BH373">
        <f t="shared" si="307"/>
        <v>-44.397739846594817</v>
      </c>
      <c r="BI373">
        <f t="shared" si="308"/>
        <v>-44.397739846594817</v>
      </c>
      <c r="BJ373">
        <f t="shared" si="293"/>
        <v>0</v>
      </c>
      <c r="BK373">
        <f t="shared" si="309"/>
        <v>0</v>
      </c>
      <c r="BM373">
        <f t="shared" si="310"/>
        <v>-64.963309771491595</v>
      </c>
      <c r="BN373">
        <f t="shared" si="294"/>
        <v>-145.88132028641854</v>
      </c>
      <c r="BQ373" s="56">
        <f t="shared" si="311"/>
        <v>27.508411046871363</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1.2085016598602103</v>
      </c>
      <c r="D374">
        <f t="shared" si="265"/>
        <v>0.5962077575978445</v>
      </c>
      <c r="F374">
        <f t="shared" si="266"/>
        <v>3.0825131632070116E-5</v>
      </c>
      <c r="G374">
        <f t="shared" si="267"/>
        <v>2.1715563048986313E-3</v>
      </c>
      <c r="H374">
        <f t="shared" si="268"/>
        <v>-3.1394210936951015</v>
      </c>
      <c r="J374">
        <f t="shared" si="269"/>
        <v>15</v>
      </c>
      <c r="M374">
        <f t="shared" si="270"/>
        <v>3.3021890099292151E-3</v>
      </c>
      <c r="N374">
        <f t="shared" si="271"/>
        <v>-1.5707963250000001</v>
      </c>
      <c r="O374">
        <f t="shared" si="272"/>
        <v>199.05382220329082</v>
      </c>
      <c r="P374">
        <f t="shared" si="273"/>
        <v>1.5657725387794181</v>
      </c>
      <c r="Q374">
        <f t="shared" si="274"/>
        <v>139.2641093359712</v>
      </c>
      <c r="R374">
        <f t="shared" si="275"/>
        <v>1.5636156641067667</v>
      </c>
      <c r="S374">
        <f t="shared" si="276"/>
        <v>0.27158348643194341</v>
      </c>
      <c r="T374">
        <f t="shared" si="277"/>
        <v>-1.2957583501586394</v>
      </c>
      <c r="U374">
        <f t="shared" si="278"/>
        <v>0.33685239919208321</v>
      </c>
      <c r="V374">
        <f t="shared" si="279"/>
        <v>-1.2272244095764051</v>
      </c>
      <c r="X374">
        <f t="shared" si="296"/>
        <v>-46.596037815953544</v>
      </c>
      <c r="Y374">
        <f t="shared" si="280"/>
        <v>-200.97091812024101</v>
      </c>
      <c r="Z374">
        <f t="shared" si="297"/>
        <v>-20.970918120241009</v>
      </c>
      <c r="AC374">
        <v>1</v>
      </c>
      <c r="AD374">
        <f t="shared" si="281"/>
        <v>199.051310304</v>
      </c>
      <c r="AE374">
        <f t="shared" si="282"/>
        <v>-4.7025427633478466E-2</v>
      </c>
      <c r="AF374">
        <f t="shared" si="283"/>
        <v>1.6823856959279997E-2</v>
      </c>
      <c r="AG374">
        <f t="shared" si="315"/>
        <v>1323.6616638262658</v>
      </c>
      <c r="AH374">
        <f t="shared" si="316"/>
        <v>-3759.2899141112562</v>
      </c>
      <c r="AJ374">
        <f t="shared" si="284"/>
        <v>18000</v>
      </c>
      <c r="AK374">
        <f t="shared" si="285"/>
        <v>63786.897165600007</v>
      </c>
      <c r="AL374">
        <v>1</v>
      </c>
      <c r="AM374">
        <f t="shared" si="286"/>
        <v>139.26051898920002</v>
      </c>
      <c r="AN374">
        <f t="shared" si="317"/>
        <v>458.94454650034578</v>
      </c>
      <c r="AO374">
        <f t="shared" si="318"/>
        <v>-125.95856730118896</v>
      </c>
      <c r="AQ374">
        <f t="shared" si="287"/>
        <v>3.90624847412169E-3</v>
      </c>
      <c r="AR374">
        <f t="shared" si="288"/>
        <v>-6.2499975585947034</v>
      </c>
      <c r="AT374">
        <f t="shared" si="313"/>
        <v>-23490.382233890468</v>
      </c>
      <c r="AU374">
        <f t="shared" si="314"/>
        <v>-8287.5668878103425</v>
      </c>
      <c r="AV374">
        <f t="shared" si="302"/>
        <v>-2.80241952446816</v>
      </c>
      <c r="AW374">
        <f t="shared" si="303"/>
        <v>1037.1639097977279</v>
      </c>
      <c r="AX374">
        <f t="shared" si="304"/>
        <v>-7319.1246190949878</v>
      </c>
      <c r="AY374">
        <f t="shared" si="312"/>
        <v>-1.4300275686570423</v>
      </c>
      <c r="BA374">
        <f t="shared" si="289"/>
        <v>3.3696760205708731</v>
      </c>
      <c r="BB374">
        <f t="shared" si="305"/>
        <v>10.551762947740936</v>
      </c>
      <c r="BC374">
        <f t="shared" si="306"/>
        <v>-1.3723919558111177</v>
      </c>
      <c r="BD374">
        <f t="shared" si="290"/>
        <v>-258.63226699553206</v>
      </c>
      <c r="BF374">
        <f t="shared" si="291"/>
        <v>-54.503368049664161</v>
      </c>
      <c r="BG374">
        <f t="shared" si="292"/>
        <v>-224.34765772179514</v>
      </c>
      <c r="BH374">
        <f t="shared" si="307"/>
        <v>-44.347657721795144</v>
      </c>
      <c r="BI374">
        <f t="shared" si="308"/>
        <v>-44.347657721795144</v>
      </c>
      <c r="BJ374">
        <f t="shared" si="293"/>
        <v>0</v>
      </c>
      <c r="BK374">
        <f t="shared" si="309"/>
        <v>0</v>
      </c>
      <c r="BM374">
        <f t="shared" si="310"/>
        <v>-65.055130997405101</v>
      </c>
      <c r="BN374">
        <f t="shared" si="294"/>
        <v>-145.71539072626308</v>
      </c>
      <c r="BQ374" s="56">
        <f t="shared" si="311"/>
        <v>27.453723748026071</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1.2108881874526749</v>
      </c>
      <c r="D375">
        <f t="shared" si="265"/>
        <v>0.59910598831395834</v>
      </c>
      <c r="F375">
        <f t="shared" si="266"/>
        <v>3.0443388931821014E-5</v>
      </c>
      <c r="G375">
        <f t="shared" si="267"/>
        <v>2.1580675763611611E-3</v>
      </c>
      <c r="H375">
        <f t="shared" si="268"/>
        <v>-3.1394345824236392</v>
      </c>
      <c r="J375">
        <f t="shared" si="269"/>
        <v>15</v>
      </c>
      <c r="M375">
        <f t="shared" si="270"/>
        <v>3.2816785191843128E-3</v>
      </c>
      <c r="N375">
        <f t="shared" si="271"/>
        <v>-1.5707963250000001</v>
      </c>
      <c r="O375">
        <f t="shared" si="272"/>
        <v>200.29787729102694</v>
      </c>
      <c r="P375">
        <f t="shared" si="273"/>
        <v>1.5658037419115511</v>
      </c>
      <c r="Q375">
        <f t="shared" si="274"/>
        <v>140.13446527993275</v>
      </c>
      <c r="R375">
        <f t="shared" si="275"/>
        <v>1.563660262977282</v>
      </c>
      <c r="S375">
        <f t="shared" si="276"/>
        <v>0.27001997848920756</v>
      </c>
      <c r="T375">
        <f t="shared" si="277"/>
        <v>-1.2973825461628039</v>
      </c>
      <c r="U375">
        <f t="shared" si="278"/>
        <v>0.33499559589267996</v>
      </c>
      <c r="V375">
        <f t="shared" si="279"/>
        <v>-1.2291957708800223</v>
      </c>
      <c r="X375">
        <f t="shared" si="296"/>
        <v>-46.73118729398162</v>
      </c>
      <c r="Y375">
        <f t="shared" si="280"/>
        <v>-201.0073017033132</v>
      </c>
      <c r="Z375">
        <f t="shared" si="297"/>
        <v>-21.007301703313203</v>
      </c>
      <c r="AC375">
        <v>1</v>
      </c>
      <c r="AD375">
        <f t="shared" si="281"/>
        <v>200.29538099340002</v>
      </c>
      <c r="AE375">
        <f t="shared" si="282"/>
        <v>-4.7615082409663875E-2</v>
      </c>
      <c r="AF375">
        <f t="shared" si="283"/>
        <v>1.69290060652755E-2</v>
      </c>
      <c r="AG375">
        <f t="shared" si="315"/>
        <v>1309.1092637553072</v>
      </c>
      <c r="AH375">
        <f t="shared" si="316"/>
        <v>-3741.1142291969327</v>
      </c>
      <c r="AJ375">
        <f t="shared" si="284"/>
        <v>18000</v>
      </c>
      <c r="AK375">
        <f t="shared" si="285"/>
        <v>64185.565272885011</v>
      </c>
      <c r="AL375">
        <v>1</v>
      </c>
      <c r="AM375">
        <f t="shared" si="286"/>
        <v>140.13089723288252</v>
      </c>
      <c r="AN375">
        <f t="shared" si="317"/>
        <v>458.93334616909345</v>
      </c>
      <c r="AO375">
        <f t="shared" si="318"/>
        <v>-125.17629587912748</v>
      </c>
      <c r="AQ375">
        <f t="shared" si="287"/>
        <v>3.8578743652349966E-3</v>
      </c>
      <c r="AR375">
        <f t="shared" si="288"/>
        <v>-6.2111777280283444</v>
      </c>
      <c r="AT375">
        <f t="shared" si="313"/>
        <v>-23231.674999327981</v>
      </c>
      <c r="AU375">
        <f t="shared" si="314"/>
        <v>-8145.5430512747826</v>
      </c>
      <c r="AV375">
        <f t="shared" si="302"/>
        <v>-2.804363564625715</v>
      </c>
      <c r="AW375">
        <f t="shared" si="303"/>
        <v>1031.8853971127371</v>
      </c>
      <c r="AX375">
        <f t="shared" si="304"/>
        <v>-7278.9152634726488</v>
      </c>
      <c r="AY375">
        <f t="shared" si="312"/>
        <v>-1.429971085616391</v>
      </c>
      <c r="BA375">
        <f t="shared" si="289"/>
        <v>3.3486568125614706</v>
      </c>
      <c r="BB375">
        <f t="shared" si="305"/>
        <v>10.497412822114347</v>
      </c>
      <c r="BC375">
        <f t="shared" si="306"/>
        <v>-1.374392479009324</v>
      </c>
      <c r="BD375">
        <f t="shared" si="290"/>
        <v>-258.74688853173831</v>
      </c>
      <c r="BF375">
        <f t="shared" si="291"/>
        <v>-54.648821224164905</v>
      </c>
      <c r="BG375">
        <f t="shared" si="292"/>
        <v>-224.29699571694019</v>
      </c>
      <c r="BH375">
        <f t="shared" si="307"/>
        <v>-44.296995716940188</v>
      </c>
      <c r="BI375">
        <f t="shared" si="308"/>
        <v>-44.296995716940188</v>
      </c>
      <c r="BJ375">
        <f t="shared" si="293"/>
        <v>0</v>
      </c>
      <c r="BK375">
        <f t="shared" si="309"/>
        <v>0</v>
      </c>
      <c r="BM375">
        <f t="shared" si="310"/>
        <v>-65.146234046279247</v>
      </c>
      <c r="BN375">
        <f t="shared" si="294"/>
        <v>-145.55010718520191</v>
      </c>
      <c r="BQ375" s="56">
        <f t="shared" si="311"/>
        <v>27.39937362239948</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1.2132848461296817</v>
      </c>
      <c r="D376">
        <f t="shared" si="265"/>
        <v>0.60199279317570931</v>
      </c>
      <c r="F376">
        <f t="shared" si="266"/>
        <v>3.0068693967736653E-5</v>
      </c>
      <c r="G376">
        <f t="shared" si="267"/>
        <v>2.1447453900365304E-3</v>
      </c>
      <c r="H376">
        <f t="shared" si="268"/>
        <v>-3.1394479046099635</v>
      </c>
      <c r="J376">
        <f t="shared" si="269"/>
        <v>15</v>
      </c>
      <c r="M376">
        <f t="shared" si="270"/>
        <v>3.2614212443745332E-3</v>
      </c>
      <c r="N376">
        <f t="shared" si="271"/>
        <v>-1.5707963250000001</v>
      </c>
      <c r="O376">
        <f t="shared" si="272"/>
        <v>201.54193257137257</v>
      </c>
      <c r="P376">
        <f t="shared" si="273"/>
        <v>1.5658345598293733</v>
      </c>
      <c r="Q376">
        <f t="shared" si="274"/>
        <v>141.00482149918909</v>
      </c>
      <c r="R376">
        <f t="shared" si="275"/>
        <v>1.5637043112723237</v>
      </c>
      <c r="S376">
        <f t="shared" si="276"/>
        <v>0.26847367363158814</v>
      </c>
      <c r="T376">
        <f t="shared" si="277"/>
        <v>-1.298988144018915</v>
      </c>
      <c r="U376">
        <f t="shared" si="278"/>
        <v>0.33315787705702232</v>
      </c>
      <c r="V376">
        <f t="shared" si="279"/>
        <v>-1.2311455107041129</v>
      </c>
      <c r="X376">
        <f t="shared" si="296"/>
        <v>-46.865466672380968</v>
      </c>
      <c r="Y376">
        <f t="shared" si="280"/>
        <v>-201.04207959934118</v>
      </c>
      <c r="Z376">
        <f t="shared" si="297"/>
        <v>-21.042079599341179</v>
      </c>
      <c r="AC376">
        <v>1</v>
      </c>
      <c r="AD376">
        <f t="shared" si="281"/>
        <v>201.53945168280001</v>
      </c>
      <c r="AE376">
        <f t="shared" si="282"/>
        <v>-4.8208411047383153E-2</v>
      </c>
      <c r="AF376">
        <f t="shared" si="283"/>
        <v>1.7034155171271E-2</v>
      </c>
      <c r="AG376">
        <f t="shared" si="315"/>
        <v>1294.7856369267677</v>
      </c>
      <c r="AH376">
        <f t="shared" si="316"/>
        <v>-3723.0820997905344</v>
      </c>
      <c r="AJ376">
        <f t="shared" si="284"/>
        <v>18000</v>
      </c>
      <c r="AK376">
        <f t="shared" si="285"/>
        <v>64584.233380170001</v>
      </c>
      <c r="AL376">
        <v>1</v>
      </c>
      <c r="AM376">
        <f t="shared" si="286"/>
        <v>141.00127547656501</v>
      </c>
      <c r="AN376">
        <f t="shared" si="317"/>
        <v>458.92235259664312</v>
      </c>
      <c r="AO376">
        <f t="shared" si="318"/>
        <v>-124.40368066258205</v>
      </c>
      <c r="AQ376">
        <f t="shared" si="287"/>
        <v>3.8103933049865473E-3</v>
      </c>
      <c r="AR376">
        <f t="shared" si="288"/>
        <v>-6.1728371540782065</v>
      </c>
      <c r="AT376">
        <f t="shared" si="313"/>
        <v>-22977.045870748178</v>
      </c>
      <c r="AU376">
        <f t="shared" si="314"/>
        <v>-8006.6872932953229</v>
      </c>
      <c r="AV376">
        <f t="shared" si="302"/>
        <v>-2.8062863205923185</v>
      </c>
      <c r="AW376">
        <f t="shared" si="303"/>
        <v>1026.6632869553664</v>
      </c>
      <c r="AX376">
        <f t="shared" si="304"/>
        <v>-7239.120484733271</v>
      </c>
      <c r="AY376">
        <f t="shared" si="312"/>
        <v>-1.4299143001158598</v>
      </c>
      <c r="BA376">
        <f t="shared" si="289"/>
        <v>3.3278963196355198</v>
      </c>
      <c r="BB376">
        <f t="shared" si="305"/>
        <v>10.443395748337744</v>
      </c>
      <c r="BC376">
        <f t="shared" si="306"/>
        <v>-1.3763720204764587</v>
      </c>
      <c r="BD376">
        <f t="shared" si="290"/>
        <v>-258.86030790330585</v>
      </c>
      <c r="BF376">
        <f t="shared" si="291"/>
        <v>-54.79323230524485</v>
      </c>
      <c r="BG376">
        <f t="shared" si="292"/>
        <v>-224.24577665851371</v>
      </c>
      <c r="BH376">
        <f t="shared" si="307"/>
        <v>-44.245776658513705</v>
      </c>
      <c r="BI376">
        <f t="shared" si="308"/>
        <v>-44.245776658513705</v>
      </c>
      <c r="BJ376">
        <f t="shared" si="293"/>
        <v>0</v>
      </c>
      <c r="BK376">
        <f t="shared" si="309"/>
        <v>0</v>
      </c>
      <c r="BM376">
        <f t="shared" si="310"/>
        <v>-65.236628053582592</v>
      </c>
      <c r="BN376">
        <f t="shared" si="294"/>
        <v>-145.38546875520788</v>
      </c>
      <c r="BQ376" s="56">
        <f t="shared" si="311"/>
        <v>27.345356548622881</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1.2156915759728639</v>
      </c>
      <c r="D377">
        <f t="shared" si="265"/>
        <v>0.6048681917861557</v>
      </c>
      <c r="F377">
        <f t="shared" si="266"/>
        <v>2.9700874312724775E-5</v>
      </c>
      <c r="G377">
        <f t="shared" si="267"/>
        <v>2.1315866803731979E-3</v>
      </c>
      <c r="H377">
        <f t="shared" si="268"/>
        <v>-3.1394610633196272</v>
      </c>
      <c r="J377">
        <f t="shared" si="269"/>
        <v>15</v>
      </c>
      <c r="M377">
        <f t="shared" si="270"/>
        <v>3.2414125250838917E-3</v>
      </c>
      <c r="N377">
        <f t="shared" si="271"/>
        <v>-1.5707963250000001</v>
      </c>
      <c r="O377">
        <f t="shared" si="272"/>
        <v>202.78598804078291</v>
      </c>
      <c r="P377">
        <f t="shared" si="273"/>
        <v>1.5658649996224869</v>
      </c>
      <c r="Q377">
        <f t="shared" si="274"/>
        <v>141.87517798867364</v>
      </c>
      <c r="R377">
        <f t="shared" si="275"/>
        <v>1.5637478191245047</v>
      </c>
      <c r="S377">
        <f t="shared" si="276"/>
        <v>0.26694430171114797</v>
      </c>
      <c r="T377">
        <f t="shared" si="277"/>
        <v>-1.3005754532126839</v>
      </c>
      <c r="U377">
        <f t="shared" si="278"/>
        <v>0.33133897189591793</v>
      </c>
      <c r="V377">
        <f t="shared" si="279"/>
        <v>-1.2330739682355334</v>
      </c>
      <c r="X377">
        <f t="shared" si="296"/>
        <v>-46.998885124127298</v>
      </c>
      <c r="Y377">
        <f t="shared" si="280"/>
        <v>-201.07528704023593</v>
      </c>
      <c r="Z377">
        <f t="shared" si="297"/>
        <v>-21.075287040235935</v>
      </c>
      <c r="AC377">
        <v>1</v>
      </c>
      <c r="AD377">
        <f t="shared" si="281"/>
        <v>202.78352237220003</v>
      </c>
      <c r="AE377">
        <f t="shared" si="282"/>
        <v>-4.8805413546636298E-2</v>
      </c>
      <c r="AF377">
        <f t="shared" si="283"/>
        <v>1.7139304277266499E-2</v>
      </c>
      <c r="AG377">
        <f t="shared" si="315"/>
        <v>1280.6862352854373</v>
      </c>
      <c r="AH377">
        <f t="shared" si="316"/>
        <v>-3705.1924809353277</v>
      </c>
      <c r="AJ377">
        <f t="shared" si="284"/>
        <v>18000</v>
      </c>
      <c r="AK377">
        <f t="shared" si="285"/>
        <v>64982.901487455005</v>
      </c>
      <c r="AL377">
        <v>1</v>
      </c>
      <c r="AM377">
        <f t="shared" si="286"/>
        <v>141.87165372024751</v>
      </c>
      <c r="AN377">
        <f t="shared" si="317"/>
        <v>458.91156072517686</v>
      </c>
      <c r="AO377">
        <f t="shared" si="318"/>
        <v>-123.64054396562946</v>
      </c>
      <c r="AQ377">
        <f t="shared" si="287"/>
        <v>3.7637834454501691E-3</v>
      </c>
      <c r="AR377">
        <f t="shared" si="288"/>
        <v>-6.1349670160837757</v>
      </c>
      <c r="AT377">
        <f t="shared" si="313"/>
        <v>-22726.413433128666</v>
      </c>
      <c r="AU377">
        <f t="shared" si="314"/>
        <v>-7870.9133535506144</v>
      </c>
      <c r="AV377">
        <f t="shared" si="302"/>
        <v>-2.8081881253472933</v>
      </c>
      <c r="AW377">
        <f t="shared" si="303"/>
        <v>1021.4972787447347</v>
      </c>
      <c r="AX377">
        <f t="shared" si="304"/>
        <v>-7199.7342632369237</v>
      </c>
      <c r="AY377">
        <f t="shared" si="312"/>
        <v>-1.4298571415907824</v>
      </c>
      <c r="BA377">
        <f t="shared" si="289"/>
        <v>3.3073898091747704</v>
      </c>
      <c r="BB377">
        <f t="shared" si="305"/>
        <v>10.389707678115753</v>
      </c>
      <c r="BC377">
        <f t="shared" si="306"/>
        <v>-1.378330983756511</v>
      </c>
      <c r="BD377">
        <f t="shared" si="290"/>
        <v>-258.97254823160222</v>
      </c>
      <c r="BF377">
        <f t="shared" si="291"/>
        <v>-54.936614315710422</v>
      </c>
      <c r="BG377">
        <f t="shared" si="292"/>
        <v>-224.19402272035387</v>
      </c>
      <c r="BH377">
        <f t="shared" si="307"/>
        <v>-44.194022720353871</v>
      </c>
      <c r="BI377">
        <f t="shared" si="308"/>
        <v>-44.194022720353871</v>
      </c>
      <c r="BJ377">
        <f t="shared" si="293"/>
        <v>0</v>
      </c>
      <c r="BK377">
        <f t="shared" si="309"/>
        <v>0</v>
      </c>
      <c r="BM377">
        <f t="shared" si="310"/>
        <v>-65.32632199382617</v>
      </c>
      <c r="BN377">
        <f t="shared" si="294"/>
        <v>-145.22147448875171</v>
      </c>
      <c r="BQ377" s="56">
        <f t="shared" si="311"/>
        <v>27.29166847840089</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1.2181083172866056</v>
      </c>
      <c r="D378">
        <f t="shared" si="265"/>
        <v>0.6077322043482003</v>
      </c>
      <c r="F378">
        <f t="shared" si="266"/>
        <v>2.9339762780833778E-5</v>
      </c>
      <c r="G378">
        <f t="shared" si="267"/>
        <v>2.1185884565999747E-3</v>
      </c>
      <c r="H378">
        <f t="shared" si="268"/>
        <v>-3.1394740615434</v>
      </c>
      <c r="J378">
        <f t="shared" si="269"/>
        <v>15</v>
      </c>
      <c r="M378">
        <f t="shared" si="270"/>
        <v>3.2216478145650875E-3</v>
      </c>
      <c r="N378">
        <f t="shared" si="271"/>
        <v>-1.5707963250000001</v>
      </c>
      <c r="O378">
        <f t="shared" si="272"/>
        <v>204.03004369579952</v>
      </c>
      <c r="P378">
        <f t="shared" si="273"/>
        <v>1.5658950682075838</v>
      </c>
      <c r="Q378">
        <f t="shared" si="274"/>
        <v>142.74553474344347</v>
      </c>
      <c r="R378">
        <f t="shared" si="275"/>
        <v>1.5637907964193223</v>
      </c>
      <c r="S378">
        <f t="shared" si="276"/>
        <v>0.26543159791572613</v>
      </c>
      <c r="T378">
        <f t="shared" si="277"/>
        <v>-1.3021447765880543</v>
      </c>
      <c r="U378">
        <f t="shared" si="278"/>
        <v>0.32953861419804881</v>
      </c>
      <c r="V378">
        <f t="shared" si="279"/>
        <v>-1.2349814759299214</v>
      </c>
      <c r="X378">
        <f t="shared" si="296"/>
        <v>-47.131451697758173</v>
      </c>
      <c r="Y378">
        <f t="shared" si="280"/>
        <v>-201.10695847710502</v>
      </c>
      <c r="Z378">
        <f t="shared" si="297"/>
        <v>-21.106958477105024</v>
      </c>
      <c r="AC378">
        <v>1</v>
      </c>
      <c r="AD378">
        <f t="shared" si="281"/>
        <v>204.02759306160002</v>
      </c>
      <c r="AE378">
        <f t="shared" si="282"/>
        <v>-4.9406089907423317E-2</v>
      </c>
      <c r="AF378">
        <f t="shared" si="283"/>
        <v>1.7244453383261998E-2</v>
      </c>
      <c r="AG378">
        <f t="shared" si="315"/>
        <v>1266.806616951096</v>
      </c>
      <c r="AH378">
        <f t="shared" si="316"/>
        <v>-3687.444316102536</v>
      </c>
      <c r="AJ378">
        <f t="shared" si="284"/>
        <v>18000</v>
      </c>
      <c r="AK378">
        <f t="shared" si="285"/>
        <v>65381.569594740002</v>
      </c>
      <c r="AL378">
        <v>1</v>
      </c>
      <c r="AM378">
        <f t="shared" si="286"/>
        <v>142.74203196393</v>
      </c>
      <c r="AN378">
        <f t="shared" si="317"/>
        <v>458.9009656505915</v>
      </c>
      <c r="AO378">
        <f t="shared" si="318"/>
        <v>-122.88671243507261</v>
      </c>
      <c r="AQ378">
        <f t="shared" si="287"/>
        <v>3.7180236027574351E-3</v>
      </c>
      <c r="AR378">
        <f t="shared" si="288"/>
        <v>-6.0975587085221932</v>
      </c>
      <c r="AT378">
        <f t="shared" si="313"/>
        <v>-22479.698184939727</v>
      </c>
      <c r="AU378">
        <f t="shared" si="314"/>
        <v>-7738.1377242048165</v>
      </c>
      <c r="AV378">
        <f t="shared" si="302"/>
        <v>-2.8100693052901393</v>
      </c>
      <c r="AW378">
        <f t="shared" si="303"/>
        <v>1016.3870480440111</v>
      </c>
      <c r="AX378">
        <f t="shared" si="304"/>
        <v>-7160.7506890291752</v>
      </c>
      <c r="AY378">
        <f t="shared" si="312"/>
        <v>-1.4297995432535655</v>
      </c>
      <c r="BA378">
        <f t="shared" si="289"/>
        <v>3.2871326623794133</v>
      </c>
      <c r="BB378">
        <f t="shared" si="305"/>
        <v>10.336344634578721</v>
      </c>
      <c r="BC378">
        <f t="shared" si="306"/>
        <v>-1.3802697620365738</v>
      </c>
      <c r="BD378">
        <f t="shared" si="290"/>
        <v>-259.0836320445884</v>
      </c>
      <c r="BF378">
        <f t="shared" si="291"/>
        <v>-55.078980049767068</v>
      </c>
      <c r="BG378">
        <f t="shared" si="292"/>
        <v>-224.1417554442391</v>
      </c>
      <c r="BH378">
        <f t="shared" si="307"/>
        <v>-44.141755444239095</v>
      </c>
      <c r="BI378">
        <f t="shared" si="308"/>
        <v>-44.141755444239095</v>
      </c>
      <c r="BJ378">
        <f t="shared" si="293"/>
        <v>0</v>
      </c>
      <c r="BK378">
        <f t="shared" si="309"/>
        <v>0</v>
      </c>
      <c r="BM378">
        <f t="shared" si="310"/>
        <v>-65.415324684345791</v>
      </c>
      <c r="BN378">
        <f t="shared" si="294"/>
        <v>-145.05812339965078</v>
      </c>
      <c r="BQ378" s="56">
        <f t="shared" si="311"/>
        <v>27.238305434863857</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1.2205350106007551</v>
      </c>
      <c r="D379">
        <f t="shared" si="265"/>
        <v>0.61058485165222309</v>
      </c>
      <c r="F379">
        <f t="shared" si="266"/>
        <v>2.8985197237233407E-5</v>
      </c>
      <c r="G379">
        <f t="shared" si="267"/>
        <v>2.1057478004595552E-3</v>
      </c>
      <c r="H379">
        <f t="shared" si="268"/>
        <v>-3.1394869021995406</v>
      </c>
      <c r="J379">
        <f t="shared" si="269"/>
        <v>15</v>
      </c>
      <c r="M379">
        <f t="shared" si="270"/>
        <v>3.2021226762949961E-3</v>
      </c>
      <c r="N379">
        <f t="shared" si="271"/>
        <v>-1.5707963250000001</v>
      </c>
      <c r="O379">
        <f t="shared" si="272"/>
        <v>205.27409953304783</v>
      </c>
      <c r="P379">
        <f t="shared" si="273"/>
        <v>1.5659247723336849</v>
      </c>
      <c r="Q379">
        <f t="shared" si="274"/>
        <v>143.61589175867542</v>
      </c>
      <c r="R379">
        <f t="shared" si="275"/>
        <v>1.5638332528026444</v>
      </c>
      <c r="S379">
        <f t="shared" si="276"/>
        <v>0.26393530264671644</v>
      </c>
      <c r="T379">
        <f t="shared" si="277"/>
        <v>-1.3036964105190381</v>
      </c>
      <c r="U379">
        <f t="shared" si="278"/>
        <v>0.32775654224989842</v>
      </c>
      <c r="V379">
        <f t="shared" si="279"/>
        <v>-1.2368683596686383</v>
      </c>
      <c r="X379">
        <f t="shared" si="296"/>
        <v>-47.263175319362091</v>
      </c>
      <c r="Y379">
        <f t="shared" si="280"/>
        <v>-201.13712759920023</v>
      </c>
      <c r="Z379">
        <f t="shared" si="297"/>
        <v>-21.137127599200227</v>
      </c>
      <c r="AC379">
        <v>1</v>
      </c>
      <c r="AD379">
        <f t="shared" si="281"/>
        <v>205.27166375100003</v>
      </c>
      <c r="AE379">
        <f t="shared" si="282"/>
        <v>-5.0010440129744191E-2</v>
      </c>
      <c r="AF379">
        <f t="shared" si="283"/>
        <v>1.7349602489257498E-2</v>
      </c>
      <c r="AG379">
        <f t="shared" si="315"/>
        <v>1253.1424434745065</v>
      </c>
      <c r="AH379">
        <f t="shared" si="316"/>
        <v>-3669.8365384939725</v>
      </c>
      <c r="AJ379">
        <f t="shared" si="284"/>
        <v>18000</v>
      </c>
      <c r="AK379">
        <f t="shared" si="285"/>
        <v>65780.237702024999</v>
      </c>
      <c r="AL379">
        <v>1</v>
      </c>
      <c r="AM379">
        <f t="shared" si="286"/>
        <v>143.61241020761253</v>
      </c>
      <c r="AN379">
        <f t="shared" si="317"/>
        <v>458.89056261692667</v>
      </c>
      <c r="AO379">
        <f t="shared" si="318"/>
        <v>-122.14201691918447</v>
      </c>
      <c r="AQ379">
        <f t="shared" si="287"/>
        <v>3.6730932330236057E-3</v>
      </c>
      <c r="AR379">
        <f t="shared" si="288"/>
        <v>-6.0606038344889495</v>
      </c>
      <c r="AT379">
        <f t="shared" si="313"/>
        <v>-22236.822488115082</v>
      </c>
      <c r="AU379">
        <f t="shared" si="314"/>
        <v>-7608.2795498382911</v>
      </c>
      <c r="AV379">
        <f t="shared" si="302"/>
        <v>-2.8119301803928898</v>
      </c>
      <c r="AW379">
        <f t="shared" si="303"/>
        <v>1011.3322485623977</v>
      </c>
      <c r="AX379">
        <f t="shared" si="304"/>
        <v>-7122.1639594607041</v>
      </c>
      <c r="AY379">
        <f t="shared" si="312"/>
        <v>-1.4297414419148007</v>
      </c>
      <c r="BA379">
        <f t="shared" si="289"/>
        <v>3.2671203709078172</v>
      </c>
      <c r="BB379">
        <f t="shared" si="305"/>
        <v>10.283302710678148</v>
      </c>
      <c r="BC379">
        <f t="shared" si="306"/>
        <v>-1.3821887384780891</v>
      </c>
      <c r="BD379">
        <f t="shared" si="290"/>
        <v>-259.19358129579786</v>
      </c>
      <c r="BF379">
        <f t="shared" si="291"/>
        <v>-55.220342078292333</v>
      </c>
      <c r="BG379">
        <f t="shared" si="292"/>
        <v>-224.08899575970585</v>
      </c>
      <c r="BH379">
        <f t="shared" si="307"/>
        <v>-44.088995759705853</v>
      </c>
      <c r="BI379">
        <f t="shared" si="308"/>
        <v>-44.088995759705853</v>
      </c>
      <c r="BJ379">
        <f t="shared" si="293"/>
        <v>0</v>
      </c>
      <c r="BK379">
        <f t="shared" si="309"/>
        <v>0</v>
      </c>
      <c r="BM379">
        <f t="shared" si="310"/>
        <v>-65.50364478897049</v>
      </c>
      <c r="BN379">
        <f t="shared" si="294"/>
        <v>-144.895414463908</v>
      </c>
      <c r="BQ379" s="56">
        <f t="shared" si="311"/>
        <v>27.185263510963289</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1.2229715966732528</v>
      </c>
      <c r="D380">
        <f t="shared" si="265"/>
        <v>0.61342615506381515</v>
      </c>
      <c r="F380">
        <f t="shared" si="266"/>
        <v>2.8637020416184565E-5</v>
      </c>
      <c r="G380">
        <f t="shared" si="267"/>
        <v>2.0930618640240019E-3</v>
      </c>
      <c r="H380">
        <f t="shared" si="268"/>
        <v>-3.1394995881359762</v>
      </c>
      <c r="J380">
        <f t="shared" si="269"/>
        <v>15</v>
      </c>
      <c r="M380">
        <f t="shared" si="270"/>
        <v>3.1828327806546646E-3</v>
      </c>
      <c r="N380">
        <f t="shared" si="271"/>
        <v>-1.5707963250000001</v>
      </c>
      <c r="O380">
        <f t="shared" si="272"/>
        <v>206.51815554923454</v>
      </c>
      <c r="P380">
        <f t="shared" si="273"/>
        <v>1.565954118587191</v>
      </c>
      <c r="Q380">
        <f t="shared" si="274"/>
        <v>144.48624902966256</v>
      </c>
      <c r="R380">
        <f t="shared" si="275"/>
        <v>1.5638751976879277</v>
      </c>
      <c r="S380">
        <f t="shared" si="276"/>
        <v>0.26245516139985503</v>
      </c>
      <c r="T380">
        <f t="shared" si="277"/>
        <v>-1.3052306450764284</v>
      </c>
      <c r="U380">
        <f t="shared" si="278"/>
        <v>0.32599249875669162</v>
      </c>
      <c r="V380">
        <f t="shared" si="279"/>
        <v>-1.2387349389116546</v>
      </c>
      <c r="X380">
        <f t="shared" si="296"/>
        <v>-47.394064794532973</v>
      </c>
      <c r="Y380">
        <f t="shared" si="280"/>
        <v>-201.16582735235343</v>
      </c>
      <c r="Z380">
        <f t="shared" si="297"/>
        <v>-21.165827352353432</v>
      </c>
      <c r="AC380">
        <v>1</v>
      </c>
      <c r="AD380">
        <f t="shared" si="281"/>
        <v>206.51573444040002</v>
      </c>
      <c r="AE380">
        <f t="shared" si="282"/>
        <v>-5.0618464213598932E-2</v>
      </c>
      <c r="AF380">
        <f t="shared" si="283"/>
        <v>1.7454751595252997E-2</v>
      </c>
      <c r="AG380">
        <f t="shared" si="315"/>
        <v>1239.6894771668426</v>
      </c>
      <c r="AH380">
        <f t="shared" si="316"/>
        <v>-3652.3680722722406</v>
      </c>
      <c r="AJ380">
        <f t="shared" si="284"/>
        <v>18000</v>
      </c>
      <c r="AK380">
        <f t="shared" si="285"/>
        <v>66178.905809310003</v>
      </c>
      <c r="AL380">
        <v>1</v>
      </c>
      <c r="AM380">
        <f t="shared" si="286"/>
        <v>144.48278845129499</v>
      </c>
      <c r="AN380">
        <f t="shared" si="317"/>
        <v>458.88034701102805</v>
      </c>
      <c r="AO380">
        <f t="shared" si="318"/>
        <v>-121.40629234119513</v>
      </c>
      <c r="AQ380">
        <f t="shared" si="287"/>
        <v>3.6289724092856694E-3</v>
      </c>
      <c r="AR380">
        <f t="shared" si="288"/>
        <v>-6.0240941994142112</v>
      </c>
      <c r="AT380">
        <f t="shared" si="313"/>
        <v>-21997.710519392149</v>
      </c>
      <c r="AU380">
        <f t="shared" si="314"/>
        <v>-7481.2605314384446</v>
      </c>
      <c r="AV380">
        <f t="shared" si="302"/>
        <v>-2.8137710643485736</v>
      </c>
      <c r="AW380">
        <f t="shared" si="303"/>
        <v>1006.3325140298111</v>
      </c>
      <c r="AX380">
        <f t="shared" si="304"/>
        <v>-7083.9683768683917</v>
      </c>
      <c r="AY380">
        <f t="shared" si="312"/>
        <v>-1.4296827778131354</v>
      </c>
      <c r="BA380">
        <f t="shared" si="289"/>
        <v>3.2473485336325392</v>
      </c>
      <c r="BB380">
        <f t="shared" si="305"/>
        <v>10.230578067623879</v>
      </c>
      <c r="BC380">
        <f t="shared" si="306"/>
        <v>-1.3840882865354383</v>
      </c>
      <c r="BD380">
        <f t="shared" si="290"/>
        <v>-259.30241738259059</v>
      </c>
      <c r="BF380">
        <f t="shared" si="291"/>
        <v>-55.36071275395755</v>
      </c>
      <c r="BG380">
        <f t="shared" si="292"/>
        <v>-224.03576400313</v>
      </c>
      <c r="BH380">
        <f t="shared" si="307"/>
        <v>-44.035764003129998</v>
      </c>
      <c r="BI380">
        <f t="shared" si="308"/>
        <v>-44.035764003129998</v>
      </c>
      <c r="BJ380">
        <f t="shared" si="293"/>
        <v>0</v>
      </c>
      <c r="BK380">
        <f t="shared" si="309"/>
        <v>0</v>
      </c>
      <c r="BM380">
        <f t="shared" si="310"/>
        <v>-65.591290821581424</v>
      </c>
      <c r="BN380">
        <f t="shared" si="294"/>
        <v>-144.73334662053941</v>
      </c>
      <c r="BQ380" s="56">
        <f t="shared" si="311"/>
        <v>27.132538867909016</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1.225418016492668</v>
      </c>
      <c r="D381">
        <f t="shared" si="265"/>
        <v>0.61625613651161593</v>
      </c>
      <c r="F381">
        <f t="shared" si="266"/>
        <v>2.8295079746616784E-5</v>
      </c>
      <c r="G381">
        <f t="shared" si="267"/>
        <v>2.0805278675887174E-3</v>
      </c>
      <c r="H381">
        <f t="shared" si="268"/>
        <v>-3.1395121221324116</v>
      </c>
      <c r="J381">
        <f t="shared" si="269"/>
        <v>15</v>
      </c>
      <c r="M381">
        <f t="shared" si="270"/>
        <v>3.1637739017285889E-3</v>
      </c>
      <c r="N381">
        <f t="shared" si="271"/>
        <v>-1.5707963250000001</v>
      </c>
      <c r="O381">
        <f t="shared" si="272"/>
        <v>207.76221174114528</v>
      </c>
      <c r="P381">
        <f t="shared" si="273"/>
        <v>1.5659831133967503</v>
      </c>
      <c r="Q381">
        <f t="shared" si="274"/>
        <v>145.35660655181078</v>
      </c>
      <c r="R381">
        <f t="shared" si="275"/>
        <v>1.5639166402631743</v>
      </c>
      <c r="S381">
        <f t="shared" si="276"/>
        <v>0.26099092464894597</v>
      </c>
      <c r="T381">
        <f t="shared" si="277"/>
        <v>-1.3067477641895631</v>
      </c>
      <c r="U381">
        <f t="shared" si="278"/>
        <v>0.32424623076436881</v>
      </c>
      <c r="V381">
        <f t="shared" si="279"/>
        <v>-1.2405815268464939</v>
      </c>
      <c r="X381">
        <f t="shared" si="296"/>
        <v>-47.524128810290662</v>
      </c>
      <c r="Y381">
        <f t="shared" si="280"/>
        <v>-201.19308995691944</v>
      </c>
      <c r="Z381">
        <f t="shared" si="297"/>
        <v>-21.193089956919437</v>
      </c>
      <c r="AC381">
        <v>1</v>
      </c>
      <c r="AD381">
        <f t="shared" si="281"/>
        <v>207.75980512980004</v>
      </c>
      <c r="AE381">
        <f t="shared" si="282"/>
        <v>-5.1230162158987541E-2</v>
      </c>
      <c r="AF381">
        <f t="shared" si="283"/>
        <v>1.75599007012485E-2</v>
      </c>
      <c r="AG381">
        <f t="shared" si="315"/>
        <v>1226.4435785007652</v>
      </c>
      <c r="AH381">
        <f t="shared" si="316"/>
        <v>-3635.0378337221932</v>
      </c>
      <c r="AJ381">
        <f t="shared" si="284"/>
        <v>18000</v>
      </c>
      <c r="AK381">
        <f t="shared" si="285"/>
        <v>66577.573916595007</v>
      </c>
      <c r="AL381">
        <v>1</v>
      </c>
      <c r="AM381">
        <f t="shared" si="286"/>
        <v>145.35316669497752</v>
      </c>
      <c r="AN381">
        <f t="shared" si="317"/>
        <v>458.87031435743052</v>
      </c>
      <c r="AO381">
        <f t="shared" si="318"/>
        <v>-120.67937757732169</v>
      </c>
      <c r="AQ381">
        <f t="shared" si="287"/>
        <v>3.585641799404138E-3</v>
      </c>
      <c r="AR381">
        <f t="shared" si="288"/>
        <v>-5.9880218050049105</v>
      </c>
      <c r="AT381">
        <f t="shared" si="313"/>
        <v>-21762.288222986626</v>
      </c>
      <c r="AU381">
        <f t="shared" si="314"/>
        <v>-7357.0048342698437</v>
      </c>
      <c r="AV381">
        <f t="shared" si="302"/>
        <v>-2.8155922647158969</v>
      </c>
      <c r="AW381">
        <f t="shared" si="303"/>
        <v>1001.3874599521163</v>
      </c>
      <c r="AX381">
        <f t="shared" si="304"/>
        <v>-7046.1583463158786</v>
      </c>
      <c r="AY381">
        <f t="shared" si="312"/>
        <v>-1.4296234944534452</v>
      </c>
      <c r="BA381">
        <f t="shared" si="289"/>
        <v>3.2278128535081021</v>
      </c>
      <c r="BB381">
        <f t="shared" si="305"/>
        <v>10.178166933362007</v>
      </c>
      <c r="BC381">
        <f t="shared" si="306"/>
        <v>-1.3859687702624517</v>
      </c>
      <c r="BD381">
        <f t="shared" si="290"/>
        <v>-259.41016116371463</v>
      </c>
      <c r="BF381">
        <f t="shared" si="291"/>
        <v>-55.500104216203177</v>
      </c>
      <c r="BG381">
        <f t="shared" si="292"/>
        <v>-223.98207993610643</v>
      </c>
      <c r="BH381">
        <f t="shared" si="307"/>
        <v>-43.98207993610643</v>
      </c>
      <c r="BI381">
        <f t="shared" si="308"/>
        <v>-43.98207993610643</v>
      </c>
      <c r="BJ381">
        <f t="shared" si="293"/>
        <v>0</v>
      </c>
      <c r="BK381">
        <f t="shared" si="309"/>
        <v>0</v>
      </c>
      <c r="BM381">
        <f t="shared" si="310"/>
        <v>-65.678271149565177</v>
      </c>
      <c r="BN381">
        <f t="shared" si="294"/>
        <v>-144.5719187723918</v>
      </c>
      <c r="BQ381" s="56">
        <f t="shared" si="311"/>
        <v>27.080127733647142</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1.2278742112806524</v>
      </c>
      <c r="D382">
        <f t="shared" si="265"/>
        <v>0.61907481847525558</v>
      </c>
      <c r="F382">
        <f t="shared" si="266"/>
        <v>2.7959227184952065E-5</v>
      </c>
      <c r="G382">
        <f t="shared" si="267"/>
        <v>2.0681430976416519E-3</v>
      </c>
      <c r="H382">
        <f t="shared" si="268"/>
        <v>-3.1395245069023585</v>
      </c>
      <c r="J382">
        <f t="shared" si="269"/>
        <v>15</v>
      </c>
      <c r="M382">
        <f t="shared" si="270"/>
        <v>3.1449419142183001E-3</v>
      </c>
      <c r="N382">
        <f t="shared" si="271"/>
        <v>-1.5707963250000001</v>
      </c>
      <c r="O382">
        <f t="shared" si="272"/>
        <v>209.00626810564219</v>
      </c>
      <c r="P382">
        <f t="shared" si="273"/>
        <v>1.5660117630379549</v>
      </c>
      <c r="Q382">
        <f t="shared" si="274"/>
        <v>146.22696432063523</v>
      </c>
      <c r="R382">
        <f t="shared" si="275"/>
        <v>1.5639575894976421</v>
      </c>
      <c r="S382">
        <f t="shared" si="276"/>
        <v>0.25954234773245677</v>
      </c>
      <c r="T382">
        <f t="shared" si="277"/>
        <v>-1.3082480458032999</v>
      </c>
      <c r="U382">
        <f t="shared" si="278"/>
        <v>0.32251748958261406</v>
      </c>
      <c r="V382">
        <f t="shared" si="279"/>
        <v>-1.2424084305333329</v>
      </c>
      <c r="X382">
        <f t="shared" si="296"/>
        <v>-47.653375936967976</v>
      </c>
      <c r="Y382">
        <f t="shared" si="280"/>
        <v>-201.21894692523705</v>
      </c>
      <c r="Z382">
        <f t="shared" si="297"/>
        <v>-21.218946925237049</v>
      </c>
      <c r="AC382">
        <v>1</v>
      </c>
      <c r="AD382">
        <f t="shared" si="281"/>
        <v>209.00387581920003</v>
      </c>
      <c r="AE382">
        <f t="shared" si="282"/>
        <v>-5.1845533965910018E-2</v>
      </c>
      <c r="AF382">
        <f t="shared" si="283"/>
        <v>1.7665049807243999E-2</v>
      </c>
      <c r="AG382">
        <f t="shared" si="315"/>
        <v>1213.400703581367</v>
      </c>
      <c r="AH382">
        <f t="shared" si="316"/>
        <v>-3617.8447323471009</v>
      </c>
      <c r="AJ382">
        <f t="shared" si="284"/>
        <v>18000</v>
      </c>
      <c r="AK382">
        <f t="shared" si="285"/>
        <v>66976.242023880011</v>
      </c>
      <c r="AL382">
        <v>1</v>
      </c>
      <c r="AM382">
        <f t="shared" si="286"/>
        <v>146.22354493866001</v>
      </c>
      <c r="AN382">
        <f t="shared" si="317"/>
        <v>458.86046031345808</v>
      </c>
      <c r="AO382">
        <f t="shared" si="318"/>
        <v>-119.96111533915388</v>
      </c>
      <c r="AQ382">
        <f t="shared" si="287"/>
        <v>3.5430826448828497E-3</v>
      </c>
      <c r="AR382">
        <f t="shared" si="288"/>
        <v>-5.9523788434031877</v>
      </c>
      <c r="AT382">
        <f t="shared" si="313"/>
        <v>-21530.483264566406</v>
      </c>
      <c r="AU382">
        <f t="shared" si="314"/>
        <v>-7235.4389994513313</v>
      </c>
      <c r="AV382">
        <f t="shared" si="302"/>
        <v>-2.8173940830602322</v>
      </c>
      <c r="AW382">
        <f t="shared" si="303"/>
        <v>996.49668525424806</v>
      </c>
      <c r="AX382">
        <f t="shared" si="304"/>
        <v>-7008.728373391712</v>
      </c>
      <c r="AY382">
        <f t="shared" si="312"/>
        <v>-1.4295635384528775</v>
      </c>
      <c r="BA382">
        <f t="shared" si="289"/>
        <v>3.2085091345461514</v>
      </c>
      <c r="BB382">
        <f t="shared" si="305"/>
        <v>10.12606560109236</v>
      </c>
      <c r="BC382">
        <f t="shared" si="306"/>
        <v>-1.3878305446073547</v>
      </c>
      <c r="BD382">
        <f t="shared" si="290"/>
        <v>-259.51683297620519</v>
      </c>
      <c r="BF382">
        <f t="shared" si="291"/>
        <v>-55.638528396072843</v>
      </c>
      <c r="BG382">
        <f t="shared" si="292"/>
        <v>-223.92796276315528</v>
      </c>
      <c r="BH382">
        <f t="shared" si="307"/>
        <v>-43.927962763155278</v>
      </c>
      <c r="BI382">
        <f t="shared" si="308"/>
        <v>-43.927962763155278</v>
      </c>
      <c r="BJ382">
        <f t="shared" si="293"/>
        <v>0</v>
      </c>
      <c r="BK382">
        <f t="shared" si="309"/>
        <v>0</v>
      </c>
      <c r="BM382">
        <f t="shared" si="310"/>
        <v>-65.764593997165207</v>
      </c>
      <c r="BN382">
        <f t="shared" si="294"/>
        <v>-144.41112978695011</v>
      </c>
      <c r="BQ382" s="56">
        <f t="shared" si="311"/>
        <v>27.028026401377495</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1.2303401224943056</v>
      </c>
      <c r="D383">
        <f t="shared" si="265"/>
        <v>0.6218822239734052</v>
      </c>
      <c r="F383">
        <f t="shared" si="266"/>
        <v>2.7629319054833056E-5</v>
      </c>
      <c r="G383">
        <f t="shared" si="267"/>
        <v>2.0559049049046272E-3</v>
      </c>
      <c r="H383">
        <f t="shared" si="268"/>
        <v>-3.1395367450950955</v>
      </c>
      <c r="J383">
        <f t="shared" si="269"/>
        <v>15</v>
      </c>
      <c r="M383">
        <f t="shared" si="270"/>
        <v>3.1263327904655284E-3</v>
      </c>
      <c r="N383">
        <f t="shared" si="271"/>
        <v>-1.5707963250000001</v>
      </c>
      <c r="O383">
        <f t="shared" si="272"/>
        <v>210.25032463966173</v>
      </c>
      <c r="P383">
        <f t="shared" si="273"/>
        <v>1.5660400736378666</v>
      </c>
      <c r="Q383">
        <f t="shared" si="274"/>
        <v>147.09732233175723</v>
      </c>
      <c r="R383">
        <f t="shared" si="275"/>
        <v>1.5639980541483152</v>
      </c>
      <c r="S383">
        <f t="shared" si="276"/>
        <v>0.25810919074291383</v>
      </c>
      <c r="T383">
        <f t="shared" si="277"/>
        <v>-1.3097317620303632</v>
      </c>
      <c r="U383">
        <f t="shared" si="278"/>
        <v>0.32080603070895164</v>
      </c>
      <c r="V383">
        <f t="shared" si="279"/>
        <v>-1.2442159510463686</v>
      </c>
      <c r="X383">
        <f t="shared" si="296"/>
        <v>-47.781814630064723</v>
      </c>
      <c r="Y383">
        <f t="shared" si="280"/>
        <v>-201.24342907862456</v>
      </c>
      <c r="Z383">
        <f t="shared" si="297"/>
        <v>-21.243429078624558</v>
      </c>
      <c r="AC383">
        <v>1</v>
      </c>
      <c r="AD383">
        <f t="shared" si="281"/>
        <v>210.24794650860002</v>
      </c>
      <c r="AE383">
        <f t="shared" si="282"/>
        <v>-5.2464579634366355E-2</v>
      </c>
      <c r="AF383">
        <f t="shared" si="283"/>
        <v>1.7770198913239499E-2</v>
      </c>
      <c r="AG383">
        <f t="shared" si="315"/>
        <v>1200.5569016852482</v>
      </c>
      <c r="AH383">
        <f t="shared" si="316"/>
        <v>-3600.78767190283</v>
      </c>
      <c r="AJ383">
        <f t="shared" si="284"/>
        <v>18000</v>
      </c>
      <c r="AK383">
        <f t="shared" si="285"/>
        <v>67374.910131165001</v>
      </c>
      <c r="AL383">
        <v>1</v>
      </c>
      <c r="AM383">
        <f t="shared" si="286"/>
        <v>147.09392318234251</v>
      </c>
      <c r="AN383">
        <f t="shared" si="317"/>
        <v>458.85078066452286</v>
      </c>
      <c r="AO383">
        <f t="shared" si="318"/>
        <v>-119.25135206021315</v>
      </c>
      <c r="AQ383">
        <f t="shared" si="287"/>
        <v>3.5012767405634463E-3</v>
      </c>
      <c r="AR383">
        <f t="shared" si="288"/>
        <v>-5.9171576915522248</v>
      </c>
      <c r="AT383">
        <f t="shared" si="313"/>
        <v>-21302.224986490666</v>
      </c>
      <c r="AU383">
        <f t="shared" si="314"/>
        <v>-7116.4918590763154</v>
      </c>
      <c r="AV383">
        <f t="shared" si="302"/>
        <v>-2.8191768150910224</v>
      </c>
      <c r="AW383">
        <f t="shared" si="303"/>
        <v>991.65977381812252</v>
      </c>
      <c r="AX383">
        <f t="shared" si="304"/>
        <v>-6971.673062063177</v>
      </c>
      <c r="AY383">
        <f t="shared" si="312"/>
        <v>-1.4295028593943548</v>
      </c>
      <c r="BA383">
        <f t="shared" si="289"/>
        <v>3.18943327889383</v>
      </c>
      <c r="BB383">
        <f t="shared" si="305"/>
        <v>10.074270427824452</v>
      </c>
      <c r="BC383">
        <f t="shared" si="306"/>
        <v>-1.3896739556966675</v>
      </c>
      <c r="BD383">
        <f t="shared" si="290"/>
        <v>-259.62245265165109</v>
      </c>
      <c r="BF383">
        <f t="shared" si="291"/>
        <v>-55.775997020910602</v>
      </c>
      <c r="BG383">
        <f t="shared" si="292"/>
        <v>-223.8734311487851</v>
      </c>
      <c r="BH383">
        <f t="shared" si="307"/>
        <v>-43.873431148785102</v>
      </c>
      <c r="BI383">
        <f t="shared" si="308"/>
        <v>-43.873431148785102</v>
      </c>
      <c r="BJ383">
        <f t="shared" si="293"/>
        <v>0</v>
      </c>
      <c r="BK383">
        <f t="shared" si="309"/>
        <v>0</v>
      </c>
      <c r="BM383">
        <f t="shared" si="310"/>
        <v>-65.850267448735053</v>
      </c>
      <c r="BN383">
        <f t="shared" si="294"/>
        <v>-144.25097849713399</v>
      </c>
      <c r="BQ383" s="56">
        <f t="shared" si="311"/>
        <v>26.97623122810959</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1.232815691828459</v>
      </c>
      <c r="D384">
        <f t="shared" si="265"/>
        <v>0.62467837655193503</v>
      </c>
      <c r="F384">
        <f t="shared" si="266"/>
        <v>2.7305215893431632E-5</v>
      </c>
      <c r="G384">
        <f t="shared" si="267"/>
        <v>2.0438107024437955E-3</v>
      </c>
      <c r="H384">
        <f t="shared" si="268"/>
        <v>-3.1395488392975563</v>
      </c>
      <c r="J384">
        <f t="shared" si="269"/>
        <v>15</v>
      </c>
      <c r="M384">
        <f t="shared" si="270"/>
        <v>3.1079425975804376E-3</v>
      </c>
      <c r="N384">
        <f t="shared" si="271"/>
        <v>-1.5707963250000001</v>
      </c>
      <c r="O384">
        <f t="shared" si="272"/>
        <v>211.49438134021233</v>
      </c>
      <c r="P384">
        <f t="shared" si="273"/>
        <v>1.5660680511793876</v>
      </c>
      <c r="Q384">
        <f t="shared" si="274"/>
        <v>147.96768058090117</v>
      </c>
      <c r="R384">
        <f t="shared" si="275"/>
        <v>1.5640380427661467</v>
      </c>
      <c r="S384">
        <f t="shared" si="276"/>
        <v>0.2566912184190312</v>
      </c>
      <c r="T384">
        <f t="shared" si="277"/>
        <v>-1.3111991792992101</v>
      </c>
      <c r="U384">
        <f t="shared" si="278"/>
        <v>0.3191116137539261</v>
      </c>
      <c r="V384">
        <f t="shared" si="279"/>
        <v>-1.2460043836115484</v>
      </c>
      <c r="X384">
        <f t="shared" si="296"/>
        <v>-47.909453232069488</v>
      </c>
      <c r="Y384">
        <f t="shared" si="280"/>
        <v>-201.26656656392169</v>
      </c>
      <c r="Z384">
        <f t="shared" si="297"/>
        <v>-21.266566563921685</v>
      </c>
      <c r="AC384">
        <v>1</v>
      </c>
      <c r="AD384">
        <f t="shared" si="281"/>
        <v>211.49201719800004</v>
      </c>
      <c r="AE384">
        <f t="shared" si="282"/>
        <v>-5.3087299164356554E-2</v>
      </c>
      <c r="AF384">
        <f t="shared" si="283"/>
        <v>1.7875348019234998E-2</v>
      </c>
      <c r="AG384">
        <f t="shared" si="315"/>
        <v>1187.9083128659856</v>
      </c>
      <c r="AH384">
        <f t="shared" si="316"/>
        <v>-3583.8655513731533</v>
      </c>
      <c r="AJ384">
        <f t="shared" si="284"/>
        <v>18000</v>
      </c>
      <c r="AK384">
        <f t="shared" si="285"/>
        <v>67773.578238450005</v>
      </c>
      <c r="AL384">
        <v>1</v>
      </c>
      <c r="AM384">
        <f t="shared" si="286"/>
        <v>147.964301426025</v>
      </c>
      <c r="AN384">
        <f t="shared" si="317"/>
        <v>458.84127131961833</v>
      </c>
      <c r="AO384">
        <f t="shared" si="318"/>
        <v>-118.54993778651476</v>
      </c>
      <c r="AQ384">
        <f t="shared" si="287"/>
        <v>3.4602064151534897E-3</v>
      </c>
      <c r="AR384">
        <f t="shared" si="288"/>
        <v>-5.8823509057609327</v>
      </c>
      <c r="AT384">
        <f t="shared" si="313"/>
        <v>-21077.44436428048</v>
      </c>
      <c r="AU384">
        <f t="shared" si="314"/>
        <v>-7000.0944547200816</v>
      </c>
      <c r="AV384">
        <f t="shared" si="302"/>
        <v>-2.8209407507956836</v>
      </c>
      <c r="AW384">
        <f t="shared" si="303"/>
        <v>986.87629592176904</v>
      </c>
      <c r="AX384">
        <f t="shared" si="304"/>
        <v>-6934.9871125841073</v>
      </c>
      <c r="AY384">
        <f t="shared" si="312"/>
        <v>-1.4294414096871548</v>
      </c>
      <c r="BA384">
        <f t="shared" si="289"/>
        <v>3.1705812840113676</v>
      </c>
      <c r="BB384">
        <f t="shared" si="305"/>
        <v>10.022777832970837</v>
      </c>
      <c r="BC384">
        <f t="shared" si="306"/>
        <v>-1.3914993411085288</v>
      </c>
      <c r="BD384">
        <f t="shared" si="290"/>
        <v>-259.72703953185498</v>
      </c>
      <c r="BF384">
        <f t="shared" si="291"/>
        <v>-55.912521618926263</v>
      </c>
      <c r="BG384">
        <f t="shared" si="292"/>
        <v>-223.81850323393994</v>
      </c>
      <c r="BH384">
        <f t="shared" si="307"/>
        <v>-43.818503233939936</v>
      </c>
      <c r="BI384">
        <f t="shared" si="308"/>
        <v>-43.818503233939936</v>
      </c>
      <c r="BJ384">
        <f t="shared" si="293"/>
        <v>0</v>
      </c>
      <c r="BK384">
        <f t="shared" si="309"/>
        <v>0</v>
      </c>
      <c r="BM384">
        <f t="shared" si="310"/>
        <v>-65.935299451897095</v>
      </c>
      <c r="BN384">
        <f t="shared" si="294"/>
        <v>-144.09146370208495</v>
      </c>
      <c r="BQ384" s="56">
        <f t="shared" si="311"/>
        <v>26.924738633255973</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1.2353008612178737</v>
      </c>
      <c r="D385">
        <f t="shared" si="265"/>
        <v>0.62746330027218311</v>
      </c>
      <c r="F385">
        <f t="shared" si="266"/>
        <v>2.6986782304030856E-5</v>
      </c>
      <c r="G385">
        <f t="shared" si="267"/>
        <v>2.0318579638464161E-3</v>
      </c>
      <c r="H385">
        <f t="shared" si="268"/>
        <v>-3.1395607920361539</v>
      </c>
      <c r="J385">
        <f t="shared" si="269"/>
        <v>15</v>
      </c>
      <c r="M385">
        <f t="shared" si="270"/>
        <v>3.0897674946706098E-3</v>
      </c>
      <c r="N385">
        <f t="shared" si="271"/>
        <v>-1.5707963250000001</v>
      </c>
      <c r="O385">
        <f t="shared" si="272"/>
        <v>212.73843820437244</v>
      </c>
      <c r="P385">
        <f t="shared" si="273"/>
        <v>1.5660957015054735</v>
      </c>
      <c r="Q385">
        <f t="shared" si="274"/>
        <v>148.83803906389136</v>
      </c>
      <c r="R385">
        <f t="shared" si="275"/>
        <v>1.5640775637020832</v>
      </c>
      <c r="S385">
        <f t="shared" si="276"/>
        <v>0.25528820004050673</v>
      </c>
      <c r="T385">
        <f t="shared" si="277"/>
        <v>-1.3126505584975694</v>
      </c>
      <c r="U385">
        <f t="shared" si="278"/>
        <v>0.31743400236737468</v>
      </c>
      <c r="V385">
        <f t="shared" si="279"/>
        <v>-1.2477740177407632</v>
      </c>
      <c r="X385">
        <f t="shared" si="296"/>
        <v>-48.036299974249424</v>
      </c>
      <c r="Y385">
        <f t="shared" si="280"/>
        <v>-201.28838886959272</v>
      </c>
      <c r="Z385">
        <f t="shared" si="297"/>
        <v>-21.288388869592723</v>
      </c>
      <c r="AC385">
        <v>1</v>
      </c>
      <c r="AD385">
        <f t="shared" si="281"/>
        <v>212.7360878874</v>
      </c>
      <c r="AE385">
        <f t="shared" si="282"/>
        <v>-5.3713692555880606E-2</v>
      </c>
      <c r="AF385">
        <f t="shared" si="283"/>
        <v>1.7980497125230498E-2</v>
      </c>
      <c r="AG385">
        <f t="shared" si="315"/>
        <v>1175.4511656243101</v>
      </c>
      <c r="AH385">
        <f t="shared" si="316"/>
        <v>-3567.0772658891919</v>
      </c>
      <c r="AJ385">
        <f t="shared" si="284"/>
        <v>18000</v>
      </c>
      <c r="AK385">
        <f t="shared" si="285"/>
        <v>68172.24634573501</v>
      </c>
      <c r="AL385">
        <v>1</v>
      </c>
      <c r="AM385">
        <f t="shared" si="286"/>
        <v>148.8346796697075</v>
      </c>
      <c r="AN385">
        <f t="shared" si="317"/>
        <v>458.83192830699613</v>
      </c>
      <c r="AO385">
        <f t="shared" si="318"/>
        <v>-117.85672607096812</v>
      </c>
      <c r="AQ385">
        <f t="shared" si="287"/>
        <v>3.4198545125493271E-3</v>
      </c>
      <c r="AR385">
        <f t="shared" si="288"/>
        <v>-5.8479512164593492</v>
      </c>
      <c r="AT385">
        <f t="shared" si="313"/>
        <v>-20856.073964288145</v>
      </c>
      <c r="AU385">
        <f t="shared" si="314"/>
        <v>-6886.179959185607</v>
      </c>
      <c r="AV385">
        <f t="shared" si="302"/>
        <v>-2.8226861745701095</v>
      </c>
      <c r="AW385">
        <f t="shared" si="303"/>
        <v>982.14580958574834</v>
      </c>
      <c r="AX385">
        <f t="shared" si="304"/>
        <v>-6898.6653194549708</v>
      </c>
      <c r="AY385">
        <f t="shared" si="312"/>
        <v>-1.4293791444342059</v>
      </c>
      <c r="BA385">
        <f t="shared" si="289"/>
        <v>3.1519492399450706</v>
      </c>
      <c r="BB385">
        <f t="shared" si="305"/>
        <v>9.9715842969768484</v>
      </c>
      <c r="BC385">
        <f t="shared" si="306"/>
        <v>-1.3933070301359036</v>
      </c>
      <c r="BD385">
        <f t="shared" si="290"/>
        <v>-259.83061248391402</v>
      </c>
      <c r="BF385">
        <f t="shared" si="291"/>
        <v>-56.048113523632914</v>
      </c>
      <c r="BG385">
        <f t="shared" si="292"/>
        <v>-223.76319665185659</v>
      </c>
      <c r="BH385">
        <f t="shared" si="307"/>
        <v>-43.763196651856589</v>
      </c>
      <c r="BI385">
        <f t="shared" si="308"/>
        <v>-43.763196651856589</v>
      </c>
      <c r="BJ385">
        <f t="shared" si="293"/>
        <v>0</v>
      </c>
      <c r="BK385">
        <f t="shared" si="309"/>
        <v>0</v>
      </c>
      <c r="BM385">
        <f t="shared" si="310"/>
        <v>-66.019697820609764</v>
      </c>
      <c r="BN385">
        <f t="shared" si="294"/>
        <v>-143.93258416794254</v>
      </c>
      <c r="BQ385" s="56">
        <f t="shared" si="311"/>
        <v>26.873545097261985</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1.2377955728393597</v>
      </c>
      <c r="D386">
        <f t="shared" si="265"/>
        <v>0.63023701969933654</v>
      </c>
      <c r="F386">
        <f t="shared" si="266"/>
        <v>2.6673886814589421E-5</v>
      </c>
      <c r="G386">
        <f t="shared" si="267"/>
        <v>2.0200442214612434E-3</v>
      </c>
      <c r="H386">
        <f t="shared" si="268"/>
        <v>-3.1395726057785391</v>
      </c>
      <c r="J386">
        <f t="shared" si="269"/>
        <v>15</v>
      </c>
      <c r="M386">
        <f t="shared" si="270"/>
        <v>3.0718037301667115E-3</v>
      </c>
      <c r="N386">
        <f t="shared" si="271"/>
        <v>-1.5707963250000001</v>
      </c>
      <c r="O386">
        <f t="shared" si="272"/>
        <v>213.98249522928856</v>
      </c>
      <c r="P386">
        <f t="shared" si="273"/>
        <v>1.5661230303232028</v>
      </c>
      <c r="Q386">
        <f t="shared" si="274"/>
        <v>149.70839777664932</v>
      </c>
      <c r="R386">
        <f t="shared" si="275"/>
        <v>1.5641166251128771</v>
      </c>
      <c r="S386">
        <f t="shared" si="276"/>
        <v>0.25389990932541906</v>
      </c>
      <c r="T386">
        <f t="shared" si="277"/>
        <v>-1.3140861551117871</v>
      </c>
      <c r="U386">
        <f t="shared" si="278"/>
        <v>0.31577296416580009</v>
      </c>
      <c r="V386">
        <f t="shared" si="279"/>
        <v>-1.2495251373625993</v>
      </c>
      <c r="X386">
        <f t="shared" si="296"/>
        <v>-48.162362978408794</v>
      </c>
      <c r="Y386">
        <f t="shared" si="280"/>
        <v>-201.30892484140222</v>
      </c>
      <c r="Z386">
        <f t="shared" si="297"/>
        <v>-21.308924841402217</v>
      </c>
      <c r="AC386">
        <v>1</v>
      </c>
      <c r="AD386">
        <f t="shared" si="281"/>
        <v>213.98015857679999</v>
      </c>
      <c r="AE386">
        <f t="shared" si="282"/>
        <v>-5.434375980893854E-2</v>
      </c>
      <c r="AF386">
        <f t="shared" si="283"/>
        <v>1.8085646231225997E-2</v>
      </c>
      <c r="AG386">
        <f t="shared" si="315"/>
        <v>1163.1817746413221</v>
      </c>
      <c r="AH386">
        <f t="shared" si="316"/>
        <v>-3550.4217075957968</v>
      </c>
      <c r="AJ386">
        <f t="shared" si="284"/>
        <v>18000</v>
      </c>
      <c r="AK386">
        <f t="shared" si="285"/>
        <v>68570.914453019999</v>
      </c>
      <c r="AL386">
        <v>1</v>
      </c>
      <c r="AM386">
        <f t="shared" si="286"/>
        <v>149.70505791339002</v>
      </c>
      <c r="AN386">
        <f t="shared" si="317"/>
        <v>458.82274777001913</v>
      </c>
      <c r="AO386">
        <f t="shared" si="318"/>
        <v>-117.17157387146003</v>
      </c>
      <c r="AQ386">
        <f t="shared" si="287"/>
        <v>3.3802043739168557E-3</v>
      </c>
      <c r="AR386">
        <f t="shared" si="288"/>
        <v>-5.8139515231369918</v>
      </c>
      <c r="AT386">
        <f t="shared" si="313"/>
        <v>-20638.047902532919</v>
      </c>
      <c r="AU386">
        <f t="shared" si="314"/>
        <v>-6774.683601346369</v>
      </c>
      <c r="AV386">
        <f t="shared" si="302"/>
        <v>-2.8244133653458601</v>
      </c>
      <c r="AW386">
        <f t="shared" si="303"/>
        <v>977.46786183252038</v>
      </c>
      <c r="AX386">
        <f t="shared" si="304"/>
        <v>-6862.7025694336189</v>
      </c>
      <c r="AY386">
        <f t="shared" si="312"/>
        <v>-1.4293160213057483</v>
      </c>
      <c r="BA386">
        <f t="shared" si="289"/>
        <v>3.1335333266920564</v>
      </c>
      <c r="BB386">
        <f t="shared" si="305"/>
        <v>9.9206863599857478</v>
      </c>
      <c r="BC386">
        <f t="shared" si="306"/>
        <v>-1.3950973440401118</v>
      </c>
      <c r="BD386">
        <f t="shared" si="290"/>
        <v>-259.93318991474598</v>
      </c>
      <c r="BF386">
        <f t="shared" si="291"/>
        <v>-56.182783878161004</v>
      </c>
      <c r="BG386">
        <f t="shared" si="292"/>
        <v>-223.70752854335731</v>
      </c>
      <c r="BH386">
        <f t="shared" si="307"/>
        <v>-43.707528543357313</v>
      </c>
      <c r="BI386">
        <f t="shared" si="308"/>
        <v>-43.707528543357313</v>
      </c>
      <c r="BJ386">
        <f t="shared" si="293"/>
        <v>0</v>
      </c>
      <c r="BK386">
        <f t="shared" si="309"/>
        <v>0</v>
      </c>
      <c r="BM386">
        <f t="shared" si="310"/>
        <v>-66.103470238146755</v>
      </c>
      <c r="BN386">
        <f t="shared" si="294"/>
        <v>-143.77433862861133</v>
      </c>
      <c r="BQ386" s="56">
        <f t="shared" si="311"/>
        <v>26.822647160270883</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1.2402997691138125</v>
      </c>
      <c r="D387">
        <f t="shared" si="265"/>
        <v>0.6329995598909256</v>
      </c>
      <c r="F387">
        <f t="shared" si="266"/>
        <v>2.6366401742012702E-5</v>
      </c>
      <c r="G387">
        <f t="shared" si="267"/>
        <v>2.0083670646999525E-3</v>
      </c>
      <c r="H387">
        <f t="shared" si="268"/>
        <v>-3.1395842829353002</v>
      </c>
      <c r="J387">
        <f t="shared" si="269"/>
        <v>15</v>
      </c>
      <c r="M387">
        <f t="shared" si="270"/>
        <v>3.0540476392408923E-3</v>
      </c>
      <c r="N387">
        <f t="shared" si="271"/>
        <v>-1.5707963250000001</v>
      </c>
      <c r="O387">
        <f t="shared" si="272"/>
        <v>215.22655241217296</v>
      </c>
      <c r="P387">
        <f t="shared" si="273"/>
        <v>1.5661500432077031</v>
      </c>
      <c r="Q387">
        <f t="shared" si="274"/>
        <v>150.57875671519082</v>
      </c>
      <c r="R387">
        <f t="shared" si="275"/>
        <v>1.5641552349667001</v>
      </c>
      <c r="S387">
        <f t="shared" si="276"/>
        <v>0.25252612433016303</v>
      </c>
      <c r="T387">
        <f t="shared" si="277"/>
        <v>-1.3155062193621221</v>
      </c>
      <c r="U387">
        <f t="shared" si="278"/>
        <v>0.31412827066085042</v>
      </c>
      <c r="V387">
        <f t="shared" si="279"/>
        <v>-1.2512580209497401</v>
      </c>
      <c r="X387">
        <f t="shared" si="296"/>
        <v>-48.287650258616672</v>
      </c>
      <c r="Y387">
        <f t="shared" si="280"/>
        <v>-201.32820269767629</v>
      </c>
      <c r="Z387">
        <f t="shared" si="297"/>
        <v>-21.328202697676289</v>
      </c>
      <c r="AC387">
        <v>1</v>
      </c>
      <c r="AD387">
        <f t="shared" si="281"/>
        <v>215.22422926620001</v>
      </c>
      <c r="AE387">
        <f t="shared" si="282"/>
        <v>-5.4977500923530341E-2</v>
      </c>
      <c r="AF387">
        <f t="shared" si="283"/>
        <v>1.81907953372215E-2</v>
      </c>
      <c r="AG387">
        <f t="shared" si="315"/>
        <v>1151.0965385731095</v>
      </c>
      <c r="AH387">
        <f t="shared" si="316"/>
        <v>-3533.8977664675681</v>
      </c>
      <c r="AJ387">
        <f t="shared" si="284"/>
        <v>18000</v>
      </c>
      <c r="AK387">
        <f t="shared" si="285"/>
        <v>68969.582560305003</v>
      </c>
      <c r="AL387">
        <v>1</v>
      </c>
      <c r="AM387">
        <f t="shared" si="286"/>
        <v>150.57543615707252</v>
      </c>
      <c r="AN387">
        <f t="shared" si="317"/>
        <v>458.81372596318067</v>
      </c>
      <c r="AO387">
        <f t="shared" si="318"/>
        <v>-116.49434145247142</v>
      </c>
      <c r="AQ387">
        <f t="shared" si="287"/>
        <v>3.3412398204952318E-3</v>
      </c>
      <c r="AR387">
        <f t="shared" si="288"/>
        <v>-5.7803448894567513</v>
      </c>
      <c r="AT387">
        <f t="shared" si="313"/>
        <v>-20423.301804671519</v>
      </c>
      <c r="AU387">
        <f t="shared" si="314"/>
        <v>-6665.5425939513098</v>
      </c>
      <c r="AV387">
        <f t="shared" si="302"/>
        <v>-2.8261225967141277</v>
      </c>
      <c r="AW387">
        <f t="shared" si="303"/>
        <v>972.84198986408649</v>
      </c>
      <c r="AX387">
        <f t="shared" si="304"/>
        <v>-6827.0938395951625</v>
      </c>
      <c r="AY387">
        <f t="shared" si="312"/>
        <v>-1.4292520004190405</v>
      </c>
      <c r="BA387">
        <f t="shared" si="289"/>
        <v>3.1153298116531962</v>
      </c>
      <c r="BB387">
        <f t="shared" si="305"/>
        <v>9.870080620538177</v>
      </c>
      <c r="BC387">
        <f t="shared" si="306"/>
        <v>-1.3968705962950871</v>
      </c>
      <c r="BD387">
        <f t="shared" si="290"/>
        <v>-260.03478978508423</v>
      </c>
      <c r="BF387">
        <f t="shared" si="291"/>
        <v>-56.31654363945303</v>
      </c>
      <c r="BG387">
        <f t="shared" si="292"/>
        <v>-223.65151557160124</v>
      </c>
      <c r="BH387">
        <f t="shared" si="307"/>
        <v>-43.651515571601237</v>
      </c>
      <c r="BI387">
        <f t="shared" si="308"/>
        <v>-43.651515571601237</v>
      </c>
      <c r="BJ387">
        <f t="shared" si="293"/>
        <v>0</v>
      </c>
      <c r="BK387">
        <f t="shared" si="309"/>
        <v>0</v>
      </c>
      <c r="BM387">
        <f t="shared" si="310"/>
        <v>-66.186624259991206</v>
      </c>
      <c r="BN387">
        <f t="shared" si="294"/>
        <v>-143.61672578651704</v>
      </c>
      <c r="BQ387" s="56">
        <f t="shared" si="311"/>
        <v>26.772041420823314</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1.2428133927081708</v>
      </c>
      <c r="D388">
        <f t="shared" si="265"/>
        <v>0.63575094638543284</v>
      </c>
      <c r="F388">
        <f t="shared" si="266"/>
        <v>2.6064203061868677E-5</v>
      </c>
      <c r="G388">
        <f t="shared" si="267"/>
        <v>1.9968241383971465E-3</v>
      </c>
      <c r="H388">
        <f t="shared" si="268"/>
        <v>-3.139595825861603</v>
      </c>
      <c r="J388">
        <f t="shared" si="269"/>
        <v>15</v>
      </c>
      <c r="M388">
        <f t="shared" si="270"/>
        <v>3.0364956413142202E-3</v>
      </c>
      <c r="N388">
        <f t="shared" si="271"/>
        <v>-1.5707963250000001</v>
      </c>
      <c r="O388">
        <f t="shared" si="272"/>
        <v>216.4706097503022</v>
      </c>
      <c r="P388">
        <f t="shared" si="273"/>
        <v>1.5661767456059426</v>
      </c>
      <c r="Q388">
        <f t="shared" si="274"/>
        <v>151.44911587562319</v>
      </c>
      <c r="R388">
        <f t="shared" si="275"/>
        <v>1.5641934010485603</v>
      </c>
      <c r="S388">
        <f t="shared" si="276"/>
        <v>0.25116662735186002</v>
      </c>
      <c r="T388">
        <f t="shared" si="277"/>
        <v>-1.3169109963341192</v>
      </c>
      <c r="U388">
        <f t="shared" si="278"/>
        <v>0.31249969718890869</v>
      </c>
      <c r="V388">
        <f t="shared" si="279"/>
        <v>-1.2529729416431123</v>
      </c>
      <c r="X388">
        <f t="shared" si="296"/>
        <v>-48.41216972290453</v>
      </c>
      <c r="Y388">
        <f t="shared" si="280"/>
        <v>-201.34625004416208</v>
      </c>
      <c r="Z388">
        <f t="shared" si="297"/>
        <v>-21.346250044162076</v>
      </c>
      <c r="AC388">
        <v>1</v>
      </c>
      <c r="AD388">
        <f t="shared" si="281"/>
        <v>216.4682999556</v>
      </c>
      <c r="AE388">
        <f t="shared" si="282"/>
        <v>-5.561491589965601E-2</v>
      </c>
      <c r="AF388">
        <f t="shared" si="283"/>
        <v>1.8295944443216999E-2</v>
      </c>
      <c r="AG388">
        <f t="shared" si="315"/>
        <v>1139.191937905151</v>
      </c>
      <c r="AH388">
        <f t="shared" si="316"/>
        <v>-3517.5043310770634</v>
      </c>
      <c r="AJ388">
        <f t="shared" si="284"/>
        <v>18000</v>
      </c>
      <c r="AK388">
        <f t="shared" si="285"/>
        <v>69368.250667589993</v>
      </c>
      <c r="AL388">
        <v>1</v>
      </c>
      <c r="AM388">
        <f t="shared" si="286"/>
        <v>151.44581440075501</v>
      </c>
      <c r="AN388">
        <f t="shared" si="317"/>
        <v>458.80485924828355</v>
      </c>
      <c r="AO388">
        <f t="shared" si="318"/>
        <v>-115.82489229008543</v>
      </c>
      <c r="AQ388">
        <f t="shared" si="287"/>
        <v>3.3029451370903892E-3</v>
      </c>
      <c r="AR388">
        <f t="shared" si="288"/>
        <v>-5.7471245385372773</v>
      </c>
      <c r="AT388">
        <f t="shared" si="313"/>
        <v>-20211.772767072624</v>
      </c>
      <c r="AU388">
        <f t="shared" si="314"/>
        <v>-6558.6960642635531</v>
      </c>
      <c r="AV388">
        <f t="shared" si="302"/>
        <v>-2.8278141370465595</v>
      </c>
      <c r="AW388">
        <f t="shared" si="303"/>
        <v>968.26772216288214</v>
      </c>
      <c r="AX388">
        <f t="shared" si="304"/>
        <v>-6791.8341954394928</v>
      </c>
      <c r="AY388">
        <f t="shared" si="312"/>
        <v>-1.4291870442238053</v>
      </c>
      <c r="BA388">
        <f t="shared" si="289"/>
        <v>3.0973350471709482</v>
      </c>
      <c r="BB388">
        <f t="shared" si="305"/>
        <v>9.8197637343051021</v>
      </c>
      <c r="BC388">
        <f t="shared" si="306"/>
        <v>-1.3986270928227542</v>
      </c>
      <c r="BD388">
        <f t="shared" si="290"/>
        <v>-260.1354296229639</v>
      </c>
      <c r="BF388">
        <f t="shared" si="291"/>
        <v>-56.449403582342761</v>
      </c>
      <c r="BG388">
        <f t="shared" si="292"/>
        <v>-223.59517393631739</v>
      </c>
      <c r="BH388">
        <f t="shared" si="307"/>
        <v>-43.595173936317394</v>
      </c>
      <c r="BI388">
        <f t="shared" si="308"/>
        <v>-43.595173936317394</v>
      </c>
      <c r="BJ388">
        <f t="shared" si="293"/>
        <v>0</v>
      </c>
      <c r="BK388">
        <f t="shared" si="309"/>
        <v>0</v>
      </c>
      <c r="BM388">
        <f t="shared" si="310"/>
        <v>-66.269167316647867</v>
      </c>
      <c r="BN388">
        <f t="shared" si="294"/>
        <v>-143.45974431335347</v>
      </c>
      <c r="BQ388" s="56">
        <f t="shared" si="311"/>
        <v>26.721724534590237</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1.2453363865372968</v>
      </c>
      <c r="D389">
        <f t="shared" si="265"/>
        <v>0.63849120519101743</v>
      </c>
      <c r="F389">
        <f t="shared" si="266"/>
        <v>2.5767170283300721E-5</v>
      </c>
      <c r="G389">
        <f t="shared" si="267"/>
        <v>1.9854131412266039E-3</v>
      </c>
      <c r="H389">
        <f t="shared" si="268"/>
        <v>-3.1396072368587737</v>
      </c>
      <c r="J389">
        <f t="shared" si="269"/>
        <v>15</v>
      </c>
      <c r="M389">
        <f t="shared" si="270"/>
        <v>3.0191442376495676E-3</v>
      </c>
      <c r="N389">
        <f t="shared" si="271"/>
        <v>-1.5707963250000001</v>
      </c>
      <c r="O389">
        <f t="shared" si="272"/>
        <v>217.71466724101498</v>
      </c>
      <c r="P389">
        <f t="shared" si="273"/>
        <v>1.5662031428403917</v>
      </c>
      <c r="Q389">
        <f t="shared" si="274"/>
        <v>152.31947525414276</v>
      </c>
      <c r="R389">
        <f t="shared" si="275"/>
        <v>1.5642311309655363</v>
      </c>
      <c r="S389">
        <f t="shared" si="276"/>
        <v>0.2498212048331816</v>
      </c>
      <c r="T389">
        <f t="shared" si="277"/>
        <v>-1.3183007261061879</v>
      </c>
      <c r="U389">
        <f t="shared" si="278"/>
        <v>0.31088702284179459</v>
      </c>
      <c r="V389">
        <f t="shared" si="279"/>
        <v>-1.2546701673728617</v>
      </c>
      <c r="X389">
        <f t="shared" si="296"/>
        <v>-48.535929174933756</v>
      </c>
      <c r="Y389">
        <f t="shared" si="280"/>
        <v>-201.36309388849565</v>
      </c>
      <c r="Z389">
        <f t="shared" si="297"/>
        <v>-21.363093888495655</v>
      </c>
      <c r="AC389">
        <v>1</v>
      </c>
      <c r="AD389">
        <f t="shared" si="281"/>
        <v>217.71237064499999</v>
      </c>
      <c r="AE389">
        <f t="shared" si="282"/>
        <v>-5.625600473731554E-2</v>
      </c>
      <c r="AF389">
        <f t="shared" si="283"/>
        <v>1.8401093549212499E-2</v>
      </c>
      <c r="AG389">
        <f t="shared" si="315"/>
        <v>1127.464532864946</v>
      </c>
      <c r="AH389">
        <f t="shared" si="316"/>
        <v>-3501.2402893176363</v>
      </c>
      <c r="AJ389">
        <f t="shared" si="284"/>
        <v>18000</v>
      </c>
      <c r="AK389">
        <f t="shared" si="285"/>
        <v>69766.918774875012</v>
      </c>
      <c r="AL389">
        <v>1</v>
      </c>
      <c r="AM389">
        <f t="shared" si="286"/>
        <v>152.31619264443751</v>
      </c>
      <c r="AN389">
        <f t="shared" si="317"/>
        <v>458.79614409077277</v>
      </c>
      <c r="AO389">
        <f t="shared" si="318"/>
        <v>-115.16309298025131</v>
      </c>
      <c r="AQ389">
        <f t="shared" si="287"/>
        <v>3.2653050562269203E-3</v>
      </c>
      <c r="AR389">
        <f t="shared" si="288"/>
        <v>-5.7142838483971108</v>
      </c>
      <c r="AT389">
        <f t="shared" si="313"/>
        <v>-20003.399318965116</v>
      </c>
      <c r="AU389">
        <f t="shared" si="314"/>
        <v>-6454.0849874105288</v>
      </c>
      <c r="AV389">
        <f t="shared" si="302"/>
        <v>-2.8294882496130307</v>
      </c>
      <c r="AW389">
        <f t="shared" si="303"/>
        <v>963.74457952062482</v>
      </c>
      <c r="AX389">
        <f t="shared" si="304"/>
        <v>-6756.918789045043</v>
      </c>
      <c r="AY389">
        <f t="shared" si="312"/>
        <v>-1.4291211173931166</v>
      </c>
      <c r="BA389">
        <f t="shared" si="289"/>
        <v>3.0795454681488321</v>
      </c>
      <c r="BB389">
        <f t="shared" si="305"/>
        <v>9.7697324128532088</v>
      </c>
      <c r="BC389">
        <f t="shared" si="306"/>
        <v>-1.400367132219914</v>
      </c>
      <c r="BD389">
        <f t="shared" si="290"/>
        <v>-260.23512653672162</v>
      </c>
      <c r="BF389">
        <f t="shared" si="291"/>
        <v>-56.581374303522637</v>
      </c>
      <c r="BG389">
        <f t="shared" si="292"/>
        <v>-223.53851938754076</v>
      </c>
      <c r="BH389">
        <f t="shared" si="307"/>
        <v>-43.538519387540759</v>
      </c>
      <c r="BI389">
        <f t="shared" si="308"/>
        <v>-43.538519387540759</v>
      </c>
      <c r="BJ389">
        <f t="shared" si="293"/>
        <v>0</v>
      </c>
      <c r="BK389">
        <f t="shared" si="309"/>
        <v>0</v>
      </c>
      <c r="BM389">
        <f t="shared" si="310"/>
        <v>-66.351106716375853</v>
      </c>
      <c r="BN389">
        <f t="shared" si="294"/>
        <v>-143.30339285081917</v>
      </c>
      <c r="BQ389" s="56">
        <f t="shared" si="311"/>
        <v>26.671693213138347</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1.2478686937657781</v>
      </c>
      <c r="D390">
        <f t="shared" si="265"/>
        <v>0.64122036277435768</v>
      </c>
      <c r="F390">
        <f t="shared" si="266"/>
        <v>2.5475186328901424E-5</v>
      </c>
      <c r="G390">
        <f t="shared" si="267"/>
        <v>1.9741318241715236E-3</v>
      </c>
      <c r="H390">
        <f t="shared" si="268"/>
        <v>-3.1396185181758285</v>
      </c>
      <c r="J390">
        <f t="shared" si="269"/>
        <v>15</v>
      </c>
      <c r="M390">
        <f t="shared" si="270"/>
        <v>3.001990009026559E-3</v>
      </c>
      <c r="N390">
        <f t="shared" si="271"/>
        <v>-1.5707963250000001</v>
      </c>
      <c r="O390">
        <f t="shared" si="272"/>
        <v>218.95872488171045</v>
      </c>
      <c r="P390">
        <f t="shared" si="273"/>
        <v>1.5662292401125604</v>
      </c>
      <c r="Q390">
        <f t="shared" si="274"/>
        <v>153.18983484703227</v>
      </c>
      <c r="R390">
        <f t="shared" si="275"/>
        <v>1.564268432151831</v>
      </c>
      <c r="S390">
        <f t="shared" si="276"/>
        <v>0.24848964726952602</v>
      </c>
      <c r="T390">
        <f t="shared" si="277"/>
        <v>-1.3196756438735098</v>
      </c>
      <c r="U390">
        <f t="shared" si="278"/>
        <v>0.30929003039857783</v>
      </c>
      <c r="V390">
        <f t="shared" si="279"/>
        <v>-1.2563499609762447</v>
      </c>
      <c r="X390">
        <f t="shared" si="296"/>
        <v>-48.658936315634371</v>
      </c>
      <c r="Y390">
        <f t="shared" si="280"/>
        <v>-201.37876065429109</v>
      </c>
      <c r="Z390">
        <f t="shared" si="297"/>
        <v>-21.378760654291085</v>
      </c>
      <c r="AC390">
        <v>1</v>
      </c>
      <c r="AD390">
        <f t="shared" si="281"/>
        <v>218.95644133440001</v>
      </c>
      <c r="AE390">
        <f t="shared" si="282"/>
        <v>-5.6900767436508938E-2</v>
      </c>
      <c r="AF390">
        <f t="shared" si="283"/>
        <v>1.8506242655207998E-2</v>
      </c>
      <c r="AG390">
        <f t="shared" si="315"/>
        <v>1115.9109613913051</v>
      </c>
      <c r="AH390">
        <f t="shared" si="316"/>
        <v>-3485.1045290831808</v>
      </c>
      <c r="AJ390">
        <f t="shared" si="284"/>
        <v>18000</v>
      </c>
      <c r="AK390">
        <f t="shared" si="285"/>
        <v>70165.586882160016</v>
      </c>
      <c r="AL390">
        <v>1</v>
      </c>
      <c r="AM390">
        <f t="shared" si="286"/>
        <v>153.18657088812003</v>
      </c>
      <c r="AN390">
        <f t="shared" si="317"/>
        <v>458.78757705621155</v>
      </c>
      <c r="AO390">
        <f t="shared" si="318"/>
        <v>-114.50881315017509</v>
      </c>
      <c r="AQ390">
        <f t="shared" si="287"/>
        <v>3.2283047429284791E-3</v>
      </c>
      <c r="AR390">
        <f t="shared" si="288"/>
        <v>-5.6818163475541237</v>
      </c>
      <c r="AT390">
        <f t="shared" si="313"/>
        <v>-19798.121385630388</v>
      </c>
      <c r="AU390">
        <f t="shared" si="314"/>
        <v>-6351.6521223287973</v>
      </c>
      <c r="AV390">
        <f t="shared" si="302"/>
        <v>-2.8311451926964377</v>
      </c>
      <c r="AW390">
        <f t="shared" si="303"/>
        <v>959.27207599947394</v>
      </c>
      <c r="AX390">
        <f t="shared" si="304"/>
        <v>-6722.3428572673756</v>
      </c>
      <c r="AY390">
        <f t="shared" si="312"/>
        <v>-1.429054186719465</v>
      </c>
      <c r="BA390">
        <f t="shared" si="289"/>
        <v>3.0619575897494729</v>
      </c>
      <c r="BB390">
        <f t="shared" si="305"/>
        <v>9.7199834224418762</v>
      </c>
      <c r="BC390">
        <f t="shared" si="306"/>
        <v>-1.4020910059769727</v>
      </c>
      <c r="BD390">
        <f t="shared" si="290"/>
        <v>-260.33389722752725</v>
      </c>
      <c r="BF390">
        <f t="shared" si="291"/>
        <v>-56.712466225403269</v>
      </c>
      <c r="BG390">
        <f t="shared" si="292"/>
        <v>-223.48156723887158</v>
      </c>
      <c r="BH390">
        <f t="shared" si="307"/>
        <v>-43.481567238871577</v>
      </c>
      <c r="BI390">
        <f t="shared" si="308"/>
        <v>-43.481567238871577</v>
      </c>
      <c r="BJ390">
        <f t="shared" si="293"/>
        <v>0</v>
      </c>
      <c r="BK390">
        <f t="shared" si="309"/>
        <v>0</v>
      </c>
      <c r="BM390">
        <f t="shared" si="310"/>
        <v>-66.432449647845147</v>
      </c>
      <c r="BN390">
        <f t="shared" si="294"/>
        <v>-143.1476700113443</v>
      </c>
      <c r="BQ390" s="56">
        <f t="shared" si="311"/>
        <v>26.621944222727013</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1.2504102578096543</v>
      </c>
      <c r="D391">
        <f t="shared" si="265"/>
        <v>0.64393844604961026</v>
      </c>
      <c r="F391">
        <f t="shared" si="266"/>
        <v>2.518813741932416E-5</v>
      </c>
      <c r="G391">
        <f t="shared" si="267"/>
        <v>1.9629779890466418E-3</v>
      </c>
      <c r="H391">
        <f t="shared" si="268"/>
        <v>-3.1396296720109538</v>
      </c>
      <c r="J391">
        <f t="shared" si="269"/>
        <v>15</v>
      </c>
      <c r="M391">
        <f t="shared" si="270"/>
        <v>2.9850296134953354E-3</v>
      </c>
      <c r="N391">
        <f t="shared" si="271"/>
        <v>-1.5707963250000001</v>
      </c>
      <c r="O391">
        <f t="shared" si="272"/>
        <v>220.20278266984661</v>
      </c>
      <c r="P391">
        <f t="shared" si="273"/>
        <v>1.5662550425064139</v>
      </c>
      <c r="Q391">
        <f t="shared" si="274"/>
        <v>154.0601946506585</v>
      </c>
      <c r="R391">
        <f t="shared" si="275"/>
        <v>1.5643053118736541</v>
      </c>
      <c r="S391">
        <f t="shared" si="276"/>
        <v>0.24717174911848985</v>
      </c>
      <c r="T391">
        <f t="shared" si="277"/>
        <v>-1.3210359800683933</v>
      </c>
      <c r="U391">
        <f t="shared" si="278"/>
        <v>0.30770850625850205</v>
      </c>
      <c r="V391">
        <f t="shared" si="279"/>
        <v>-1.2580125803125219</v>
      </c>
      <c r="X391">
        <f t="shared" si="296"/>
        <v>-48.781198744814617</v>
      </c>
      <c r="Y391">
        <f t="shared" si="280"/>
        <v>-201.39327619486068</v>
      </c>
      <c r="Z391">
        <f t="shared" si="297"/>
        <v>-21.393276194860675</v>
      </c>
      <c r="AC391">
        <v>1</v>
      </c>
      <c r="AD391">
        <f t="shared" si="281"/>
        <v>220.2005120238</v>
      </c>
      <c r="AE391">
        <f t="shared" si="282"/>
        <v>-5.7549203997236204E-2</v>
      </c>
      <c r="AF391">
        <f t="shared" si="283"/>
        <v>1.8611391761203498E-2</v>
      </c>
      <c r="AG391">
        <f t="shared" si="315"/>
        <v>1104.5279371588047</v>
      </c>
      <c r="AH391">
        <f t="shared" si="316"/>
        <v>-3469.0959389070158</v>
      </c>
      <c r="AJ391">
        <f t="shared" si="284"/>
        <v>18000</v>
      </c>
      <c r="AK391">
        <f t="shared" si="285"/>
        <v>70564.254989445006</v>
      </c>
      <c r="AL391">
        <v>1</v>
      </c>
      <c r="AM391">
        <f t="shared" si="286"/>
        <v>154.0569491318025</v>
      </c>
      <c r="AN391">
        <f t="shared" si="317"/>
        <v>458.77915480689853</v>
      </c>
      <c r="AO391">
        <f t="shared" si="318"/>
        <v>-113.86192537271275</v>
      </c>
      <c r="AQ391">
        <f t="shared" si="287"/>
        <v>3.1919297800983818E-3</v>
      </c>
      <c r="AR391">
        <f t="shared" si="288"/>
        <v>-5.6497157107741351</v>
      </c>
      <c r="AT391">
        <f t="shared" si="313"/>
        <v>-19595.88025261015</v>
      </c>
      <c r="AU391">
        <f t="shared" si="314"/>
        <v>-6251.3419501924609</v>
      </c>
      <c r="AV391">
        <f t="shared" si="302"/>
        <v>-2.8327852197046006</v>
      </c>
      <c r="AW391">
        <f t="shared" si="303"/>
        <v>954.84971982965408</v>
      </c>
      <c r="AX391">
        <f t="shared" si="304"/>
        <v>-6688.1017199813614</v>
      </c>
      <c r="AY391">
        <f t="shared" si="312"/>
        <v>-1.4289862210157305</v>
      </c>
      <c r="BA391">
        <f t="shared" si="289"/>
        <v>3.0445680051682653</v>
      </c>
      <c r="BB391">
        <f t="shared" si="305"/>
        <v>9.6705135828508624</v>
      </c>
      <c r="BC391">
        <f t="shared" si="306"/>
        <v>-1.4037989986888701</v>
      </c>
      <c r="BD391">
        <f t="shared" si="290"/>
        <v>-260.43175800146992</v>
      </c>
      <c r="BF391">
        <f t="shared" si="291"/>
        <v>-56.842689599868166</v>
      </c>
      <c r="BG391">
        <f t="shared" si="292"/>
        <v>-223.42433238027803</v>
      </c>
      <c r="BH391">
        <f t="shared" si="307"/>
        <v>-43.424332380278031</v>
      </c>
      <c r="BI391">
        <f t="shared" si="308"/>
        <v>-43.424332380278031</v>
      </c>
      <c r="BJ391">
        <f t="shared" si="293"/>
        <v>0</v>
      </c>
      <c r="BK391">
        <f t="shared" si="309"/>
        <v>0</v>
      </c>
      <c r="BM391">
        <f t="shared" si="310"/>
        <v>-66.513203182719025</v>
      </c>
      <c r="BN391">
        <f t="shared" si="294"/>
        <v>-142.99257437880811</v>
      </c>
      <c r="BQ391" s="56">
        <f t="shared" si="311"/>
        <v>26.572474383136001</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1.2529610223380705</v>
      </c>
      <c r="D392">
        <f t="shared" si="265"/>
        <v>0.64664548236749009</v>
      </c>
      <c r="F392">
        <f t="shared" si="266"/>
        <v>2.490591296241974E-5</v>
      </c>
      <c r="G392">
        <f t="shared" si="267"/>
        <v>1.9519494870701632E-3</v>
      </c>
      <c r="H392">
        <f t="shared" si="268"/>
        <v>-3.1396407005129299</v>
      </c>
      <c r="J392">
        <f t="shared" si="269"/>
        <v>15</v>
      </c>
      <c r="M392">
        <f t="shared" si="270"/>
        <v>2.9682597842060356E-3</v>
      </c>
      <c r="N392">
        <f t="shared" si="271"/>
        <v>-1.5707963250000001</v>
      </c>
      <c r="O392">
        <f t="shared" si="272"/>
        <v>221.44684060293861</v>
      </c>
      <c r="P392">
        <f t="shared" si="273"/>
        <v>1.566280554991675</v>
      </c>
      <c r="Q392">
        <f t="shared" si="274"/>
        <v>154.9305546614699</v>
      </c>
      <c r="R392">
        <f t="shared" si="275"/>
        <v>1.5643417772339412</v>
      </c>
      <c r="S392">
        <f t="shared" si="276"/>
        <v>0.24586730871157442</v>
      </c>
      <c r="T392">
        <f t="shared" si="277"/>
        <v>-1.3223819604771885</v>
      </c>
      <c r="U392">
        <f t="shared" si="278"/>
        <v>0.30614224037501625</v>
      </c>
      <c r="V392">
        <f t="shared" si="279"/>
        <v>-1.2596582783749317</v>
      </c>
      <c r="X392">
        <f t="shared" si="296"/>
        <v>-48.902723962742542</v>
      </c>
      <c r="Y392">
        <f t="shared" si="280"/>
        <v>-201.40666580657742</v>
      </c>
      <c r="Z392">
        <f t="shared" si="297"/>
        <v>-21.406665806577422</v>
      </c>
      <c r="AC392">
        <v>1</v>
      </c>
      <c r="AD392">
        <f t="shared" si="281"/>
        <v>221.44458271320002</v>
      </c>
      <c r="AE392">
        <f t="shared" si="282"/>
        <v>-5.8201314419497323E-2</v>
      </c>
      <c r="AF392">
        <f t="shared" si="283"/>
        <v>1.8716540867199E-2</v>
      </c>
      <c r="AG392">
        <f t="shared" si="315"/>
        <v>1093.3122476559197</v>
      </c>
      <c r="AH392">
        <f t="shared" si="316"/>
        <v>-3453.2134085619618</v>
      </c>
      <c r="AJ392">
        <f t="shared" si="284"/>
        <v>18000</v>
      </c>
      <c r="AK392">
        <f t="shared" si="285"/>
        <v>70962.92309673001</v>
      </c>
      <c r="AL392">
        <v>1</v>
      </c>
      <c r="AM392">
        <f t="shared" si="286"/>
        <v>154.92732737548502</v>
      </c>
      <c r="AN392">
        <f t="shared" si="317"/>
        <v>458.77087409861571</v>
      </c>
      <c r="AO392">
        <f t="shared" si="318"/>
        <v>-113.22230508364805</v>
      </c>
      <c r="AQ392">
        <f t="shared" si="287"/>
        <v>3.1561661544735027E-3</v>
      </c>
      <c r="AR392">
        <f t="shared" si="288"/>
        <v>-5.6179757549628349</v>
      </c>
      <c r="AT392">
        <f t="shared" si="313"/>
        <v>-19396.618530901349</v>
      </c>
      <c r="AU392">
        <f t="shared" si="314"/>
        <v>-6153.1006152191567</v>
      </c>
      <c r="AV392">
        <f t="shared" si="302"/>
        <v>-2.8344085792793452</v>
      </c>
      <c r="AW392">
        <f t="shared" si="303"/>
        <v>950.47701424739819</v>
      </c>
      <c r="AX392">
        <f t="shared" si="304"/>
        <v>-6654.1907783656234</v>
      </c>
      <c r="AY392">
        <f t="shared" si="312"/>
        <v>-1.4289171910208229</v>
      </c>
      <c r="BA392">
        <f t="shared" si="289"/>
        <v>3.0273733834798255</v>
      </c>
      <c r="BB392">
        <f t="shared" si="305"/>
        <v>9.6213197662378018</v>
      </c>
      <c r="BC392">
        <f t="shared" si="306"/>
        <v>-1.4054913882585223</v>
      </c>
      <c r="BD392">
        <f t="shared" si="290"/>
        <v>-260.52872478121378</v>
      </c>
      <c r="BF392">
        <f t="shared" si="291"/>
        <v>-56.972054511927354</v>
      </c>
      <c r="BG392">
        <f t="shared" si="292"/>
        <v>-223.36682929045978</v>
      </c>
      <c r="BH392">
        <f t="shared" si="307"/>
        <v>-43.366829290459776</v>
      </c>
      <c r="BI392">
        <f t="shared" si="308"/>
        <v>-43.366829290459776</v>
      </c>
      <c r="BJ392">
        <f t="shared" si="293"/>
        <v>0</v>
      </c>
      <c r="BK392">
        <f t="shared" si="309"/>
        <v>0</v>
      </c>
      <c r="BM392">
        <f t="shared" si="310"/>
        <v>-66.593374278165157</v>
      </c>
      <c r="BN392">
        <f t="shared" si="294"/>
        <v>-142.83810450924602</v>
      </c>
      <c r="BQ392" s="56">
        <f t="shared" si="311"/>
        <v>26.523280566522939</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1.2555209312748552</v>
      </c>
      <c r="D393">
        <f t="shared" ref="D393:D456" si="321">ATAN(A393/Fesr)</f>
        <v>0.64934149950446851</v>
      </c>
      <c r="F393">
        <f t="shared" ref="F393:F456" si="322">(Ro/(Ro+Rdcr))/SQRT((A393/(Q*Fo))^2+(1-(A393^2/Fo^2))^2)</f>
        <v>2.4628405446696662E-5</v>
      </c>
      <c r="G393">
        <f t="shared" ref="G393:G456" si="323">-ATAN(A393*Fo/(Q*(Fo^2-A393^2)))</f>
        <v>1.9410442174835802E-3</v>
      </c>
      <c r="H393">
        <f t="shared" ref="H393:H456" si="324">IF(G393&gt;0,G393-Pi,G393)</f>
        <v>-3.1396516057825168</v>
      </c>
      <c r="J393">
        <f t="shared" ref="J393:J456" si="325">Vin/Vramp</f>
        <v>15</v>
      </c>
      <c r="M393">
        <f t="shared" ref="M393:M456" si="326">1/(2*Pi*_Rfb1*(Cc1ea_u+Cc2ea_u)*A393)</f>
        <v>2.95167732731103E-3</v>
      </c>
      <c r="N393">
        <f t="shared" ref="N393:N456" si="327">-Pi/2</f>
        <v>-1.5707963250000001</v>
      </c>
      <c r="O393">
        <f t="shared" ref="O393:O456" si="328">SQRT(1+(A393/Fz1_u)^2)</f>
        <v>222.69089867855698</v>
      </c>
      <c r="P393">
        <f t="shared" ref="P393:P456" si="329">ATAN2(Fz1_u,A393)</f>
        <v>1.5663057824270157</v>
      </c>
      <c r="Q393">
        <f t="shared" ref="Q393:Q456" si="330">SQRT(1+(A393/Fz2_u)^2)</f>
        <v>155.80091487599418</v>
      </c>
      <c r="R393">
        <f t="shared" ref="R393:R456" si="331">ATAN2(Fz2_u,A393)</f>
        <v>1.5643778351769149</v>
      </c>
      <c r="S393">
        <f t="shared" ref="S393:S456" si="332">1/SQRT(1+(A393/Fp1_u)^2)</f>
        <v>0.24457612816807311</v>
      </c>
      <c r="T393">
        <f t="shared" ref="T393:T456" si="333">-ATAN2(Fp1_u,A393)</f>
        <v>-1.323713806353874</v>
      </c>
      <c r="U393">
        <f t="shared" ref="U393:U456" si="334">1/SQRT(1+(A393/Fp2_u)^2)</f>
        <v>0.304591026190909</v>
      </c>
      <c r="V393">
        <f t="shared" ref="V393:V456" si="335">-ATAN2(Fp2_u,A393)</f>
        <v>-1.2612873033998275</v>
      </c>
      <c r="X393">
        <f t="shared" si="296"/>
        <v>-49.023519371699834</v>
      </c>
      <c r="Y393">
        <f t="shared" ref="Y393:Y456" si="336">(180/Pi)*(D393+H393+N393+P393+R393+T393+V393)</f>
        <v>-201.41895424188985</v>
      </c>
      <c r="Z393">
        <f t="shared" si="297"/>
        <v>-21.41895424188985</v>
      </c>
      <c r="AC393">
        <v>1</v>
      </c>
      <c r="AD393">
        <f t="shared" ref="AD393:AD456" si="337">Rcea1_u*Cc1ea_u*A393*2*Pi</f>
        <v>222.68865340260001</v>
      </c>
      <c r="AE393">
        <f t="shared" ref="AE393:AE456" si="338">-Rcea1_u*Cc1ea_u*Cc2ea_u*(A393*2*Pi)^2</f>
        <v>-5.8857098703292324E-2</v>
      </c>
      <c r="AF393">
        <f t="shared" ref="AF393:AF456" si="339">(Cc2ea_u+Cc1ea_u)*A393*2*Pi</f>
        <v>1.88216899731945E-2</v>
      </c>
      <c r="AG393">
        <f t="shared" si="315"/>
        <v>1082.2607523153758</v>
      </c>
      <c r="AH393">
        <f t="shared" si="316"/>
        <v>-3437.4558296235996</v>
      </c>
      <c r="AJ393">
        <f t="shared" ref="AJ393:AJ456" si="340">_Rfb1</f>
        <v>18000</v>
      </c>
      <c r="AK393">
        <f t="shared" ref="AK393:AK456" si="341">_Rfb1*Rcea2_u*Cc3ea_u*A393*2*Pi</f>
        <v>71361.591204015</v>
      </c>
      <c r="AL393">
        <v>1</v>
      </c>
      <c r="AM393">
        <f t="shared" ref="AM393:AM456" si="342">(_Rfb1+Rcea2_u)*Cc3ea_u*A393*2*Pi</f>
        <v>155.79770561916749</v>
      </c>
      <c r="AN393">
        <f t="shared" si="317"/>
        <v>458.76273177750454</v>
      </c>
      <c r="AO393">
        <f t="shared" si="318"/>
        <v>-112.58983050174284</v>
      </c>
      <c r="AQ393">
        <f t="shared" ref="AQ393:AQ456" si="343">Eadcg/(1+(Eadcg*A393/GBP)^2)</f>
        <v>3.1210002431259188E-3</v>
      </c>
      <c r="AR393">
        <f t="shared" ref="AR393:AR456" si="344">-(A393*Eadcg*Eadcg/GBP)/(1+(Eadcg*A393/GBP)^2)</f>
        <v>-5.5865904351953946</v>
      </c>
      <c r="AT393">
        <f t="shared" si="313"/>
        <v>-19200.280123110748</v>
      </c>
      <c r="AU393">
        <f t="shared" si="314"/>
        <v>-6056.8758677524411</v>
      </c>
      <c r="AV393">
        <f t="shared" si="302"/>
        <v>-2.8360155154028472</v>
      </c>
      <c r="AW393">
        <f t="shared" si="303"/>
        <v>946.15345827682734</v>
      </c>
      <c r="AX393">
        <f t="shared" si="304"/>
        <v>-6620.605513228069</v>
      </c>
      <c r="AY393">
        <f t="shared" si="312"/>
        <v>-1.4288470693097579</v>
      </c>
      <c r="BA393">
        <f t="shared" ref="BA393:BA456" si="345">SQRT(AT393^2+AU393^2)/SQRT(AW393^2+AX393^2)</f>
        <v>3.0103704675544969</v>
      </c>
      <c r="BB393">
        <f t="shared" si="305"/>
        <v>9.5723988960246853</v>
      </c>
      <c r="BC393">
        <f t="shared" si="306"/>
        <v>-1.4071684460930893</v>
      </c>
      <c r="BD393">
        <f t="shared" ref="BD393:BD456" si="346">BC393*180/Pi-180</f>
        <v>-260.6248131172436</v>
      </c>
      <c r="BF393">
        <f t="shared" ref="BF393:BF456" si="347">20*LOG(BA393*J393*F393*C393)</f>
        <v>-57.100570883273022</v>
      </c>
      <c r="BG393">
        <f t="shared" ref="BG393:BG456" si="348">(180/Pi)*(D393+H393+BC393)</f>
        <v>-223.30907204879179</v>
      </c>
      <c r="BH393">
        <f t="shared" si="307"/>
        <v>-43.309072048791791</v>
      </c>
      <c r="BI393">
        <f t="shared" si="308"/>
        <v>-43.309072048791791</v>
      </c>
      <c r="BJ393">
        <f t="shared" ref="BJ393:BJ456" si="349">SUM((BF394&lt;0)*(BF393&gt;0))*A393</f>
        <v>0</v>
      </c>
      <c r="BK393">
        <f t="shared" si="309"/>
        <v>0</v>
      </c>
      <c r="BM393">
        <f t="shared" si="310"/>
        <v>-66.672969779297702</v>
      </c>
      <c r="BN393">
        <f t="shared" ref="BN393:BN456" si="350">(H393+D393)*180/Pi</f>
        <v>-142.68425893154819</v>
      </c>
      <c r="BQ393" s="56">
        <f t="shared" si="311"/>
        <v>26.474359696309826</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1.2580899288000265</v>
      </c>
      <c r="D394">
        <f t="shared" si="321"/>
        <v>0.65202652565209362</v>
      </c>
      <c r="F394">
        <f t="shared" si="322"/>
        <v>2.4355510338913296E-5</v>
      </c>
      <c r="G394">
        <f t="shared" si="323"/>
        <v>1.9302601262174985E-3</v>
      </c>
      <c r="H394">
        <f t="shared" si="324"/>
        <v>-3.1396623898737825</v>
      </c>
      <c r="J394">
        <f t="shared" si="325"/>
        <v>15</v>
      </c>
      <c r="M394">
        <f t="shared" si="326"/>
        <v>2.9352791199370796E-3</v>
      </c>
      <c r="N394">
        <f t="shared" si="327"/>
        <v>-1.5707963250000001</v>
      </c>
      <c r="O394">
        <f t="shared" si="328"/>
        <v>223.93495689432638</v>
      </c>
      <c r="P394">
        <f t="shared" si="329"/>
        <v>1.5663307295631401</v>
      </c>
      <c r="Q394">
        <f t="shared" si="330"/>
        <v>156.67127529083629</v>
      </c>
      <c r="R394">
        <f t="shared" si="331"/>
        <v>1.5644134924924915</v>
      </c>
      <c r="S394">
        <f t="shared" si="332"/>
        <v>0.24329801331108247</v>
      </c>
      <c r="T394">
        <f t="shared" si="333"/>
        <v>-1.3250317345304197</v>
      </c>
      <c r="U394">
        <f t="shared" si="334"/>
        <v>0.30305466057454039</v>
      </c>
      <c r="V394">
        <f t="shared" si="335"/>
        <v>-1.2628998989730498</v>
      </c>
      <c r="X394">
        <f t="shared" ref="X394:X457" si="352">20*LOG(C394*J394*O394*Q394*F394*M394*S394*U394)</f>
        <v>-49.14359227750839</v>
      </c>
      <c r="Y394">
        <f t="shared" si="336"/>
        <v>-201.43016572199923</v>
      </c>
      <c r="Z394">
        <f t="shared" ref="Z394:Z457" si="353">Y394+180</f>
        <v>-21.430165721999231</v>
      </c>
      <c r="AC394">
        <v>1</v>
      </c>
      <c r="AD394">
        <f t="shared" si="337"/>
        <v>223.93272409200003</v>
      </c>
      <c r="AE394">
        <f t="shared" si="338"/>
        <v>-5.9516556848621179E-2</v>
      </c>
      <c r="AF394">
        <f t="shared" si="339"/>
        <v>1.8926839079189999E-2</v>
      </c>
      <c r="AG394">
        <f t="shared" si="315"/>
        <v>1071.3703806953254</v>
      </c>
      <c r="AH394">
        <f t="shared" si="316"/>
        <v>-3421.8220959986056</v>
      </c>
      <c r="AJ394">
        <f t="shared" si="340"/>
        <v>18000</v>
      </c>
      <c r="AK394">
        <f t="shared" si="341"/>
        <v>71760.259311300004</v>
      </c>
      <c r="AL394">
        <v>1</v>
      </c>
      <c r="AM394">
        <f t="shared" si="342"/>
        <v>156.66808386285001</v>
      </c>
      <c r="AN394">
        <f t="shared" si="317"/>
        <v>458.75472477706222</v>
      </c>
      <c r="AO394">
        <f t="shared" si="318"/>
        <v>-111.96438255145094</v>
      </c>
      <c r="AQ394">
        <f t="shared" si="343"/>
        <v>3.0864188004880245E-3</v>
      </c>
      <c r="AR394">
        <f t="shared" si="344"/>
        <v>-5.5555538408784439</v>
      </c>
      <c r="AT394">
        <f t="shared" si="313"/>
        <v>-19006.810190542517</v>
      </c>
      <c r="AU394">
        <f t="shared" si="314"/>
        <v>-5962.6170095243315</v>
      </c>
      <c r="AV394">
        <f t="shared" ref="AV394:AV457" si="354">ATAN2(AT394,AU394)</f>
        <v>-2.837606267501303</v>
      </c>
      <c r="AW394">
        <f t="shared" ref="AW394:AW457" si="355">AG394-AH394*AO394/_Rfb2+AG394*AN394/_Rfb2+AN394-AO394*AR394+AQ394*AN394</f>
        <v>941.87854745920367</v>
      </c>
      <c r="AX394">
        <f t="shared" ref="AX394:AX457" si="356">AH394+AH394*AN394/_Rfb2+AG394*AO394/_Rfb2+AO394+AO394*AQ394+AN394*AR394</f>
        <v>-6587.3414833713296</v>
      </c>
      <c r="AY394">
        <f t="shared" si="312"/>
        <v>-1.4287758302079427</v>
      </c>
      <c r="BA394">
        <f t="shared" si="345"/>
        <v>2.9935560720423546</v>
      </c>
      <c r="BB394">
        <f t="shared" ref="BB394:BB457" si="357">20*LOG(BA394)</f>
        <v>9.5237479458125698</v>
      </c>
      <c r="BC394">
        <f t="shared" ref="BC394:BC457" si="358">AV394-AY394</f>
        <v>-1.4088304372933602</v>
      </c>
      <c r="BD394">
        <f t="shared" si="346"/>
        <v>-260.72003819871583</v>
      </c>
      <c r="BF394">
        <f t="shared" si="347"/>
        <v>-57.228248475740287</v>
      </c>
      <c r="BG394">
        <f t="shared" si="348"/>
        <v>-223.25107434686313</v>
      </c>
      <c r="BH394">
        <f t="shared" ref="BH394:BH457" si="359">IF(BG394&gt;180,BG394-180,BG394+180)</f>
        <v>-43.251074346863135</v>
      </c>
      <c r="BI394">
        <f t="shared" ref="BI394:BI457" si="360">IF(BH394&gt;180,BH394-360,BH394)</f>
        <v>-43.251074346863135</v>
      </c>
      <c r="BJ394">
        <f t="shared" si="349"/>
        <v>0</v>
      </c>
      <c r="BK394">
        <f t="shared" ref="BK394:BK457" si="361">IF(BJ394&gt;0,BI394,0)</f>
        <v>0</v>
      </c>
      <c r="BM394">
        <f t="shared" ref="BM394:BM457" si="362">20*LOG(J394*F394*C394)</f>
        <v>-66.75199642155286</v>
      </c>
      <c r="BN394">
        <f t="shared" si="350"/>
        <v>-142.53103614814734</v>
      </c>
      <c r="BQ394" s="56">
        <f t="shared" ref="BQ394:BQ457" si="363">20*LOG(BA394*7)</f>
        <v>26.425708746097708</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1.2606679593512289</v>
      </c>
      <c r="D395">
        <f t="shared" si="321"/>
        <v>0.65470058940643117</v>
      </c>
      <c r="F395">
        <f t="shared" si="322"/>
        <v>2.4087125985619796E-5</v>
      </c>
      <c r="G395">
        <f t="shared" si="323"/>
        <v>1.9195952046016976E-3</v>
      </c>
      <c r="H395">
        <f t="shared" si="324"/>
        <v>-3.1396730547953986</v>
      </c>
      <c r="J395">
        <f t="shared" si="325"/>
        <v>15</v>
      </c>
      <c r="M395">
        <f t="shared" si="326"/>
        <v>2.9190621082247205E-3</v>
      </c>
      <c r="N395">
        <f t="shared" si="327"/>
        <v>-1.5707963250000001</v>
      </c>
      <c r="O395">
        <f t="shared" si="328"/>
        <v>225.17901524792393</v>
      </c>
      <c r="P395">
        <f t="shared" si="329"/>
        <v>1.5663554010457685</v>
      </c>
      <c r="Q395">
        <f t="shared" si="330"/>
        <v>157.54163590267618</v>
      </c>
      <c r="R395">
        <f t="shared" si="331"/>
        <v>1.5644487558205444</v>
      </c>
      <c r="S395">
        <f t="shared" si="332"/>
        <v>0.24203277358558337</v>
      </c>
      <c r="T395">
        <f t="shared" si="333"/>
        <v>-1.3263359575240317</v>
      </c>
      <c r="U395">
        <f t="shared" si="334"/>
        <v>0.30153294375716522</v>
      </c>
      <c r="V395">
        <f t="shared" si="335"/>
        <v>-1.2644963041336146</v>
      </c>
      <c r="X395">
        <f t="shared" si="352"/>
        <v>-49.26294989103009</v>
      </c>
      <c r="Y395">
        <f t="shared" si="336"/>
        <v>-201.44032394920902</v>
      </c>
      <c r="Z395">
        <f t="shared" si="353"/>
        <v>-21.440323949209017</v>
      </c>
      <c r="AC395">
        <v>1</v>
      </c>
      <c r="AD395">
        <f t="shared" si="337"/>
        <v>225.17679478140002</v>
      </c>
      <c r="AE395">
        <f t="shared" si="338"/>
        <v>-6.0179688855483908E-2</v>
      </c>
      <c r="AF395">
        <f t="shared" si="339"/>
        <v>1.9031988185185499E-2</v>
      </c>
      <c r="AG395">
        <f t="shared" si="315"/>
        <v>1060.6381307099405</v>
      </c>
      <c r="AH395">
        <f t="shared" si="316"/>
        <v>-3406.3111044199313</v>
      </c>
      <c r="AJ395">
        <f t="shared" si="340"/>
        <v>18000</v>
      </c>
      <c r="AK395">
        <f t="shared" si="341"/>
        <v>72158.927418585008</v>
      </c>
      <c r="AL395">
        <v>1</v>
      </c>
      <c r="AM395">
        <f t="shared" si="342"/>
        <v>157.53846210653251</v>
      </c>
      <c r="AN395">
        <f t="shared" si="317"/>
        <v>458.74685011525469</v>
      </c>
      <c r="AO395">
        <f t="shared" si="318"/>
        <v>-111.34584478819396</v>
      </c>
      <c r="AQ395">
        <f t="shared" si="343"/>
        <v>3.0524089458780421E-3</v>
      </c>
      <c r="AR395">
        <f t="shared" si="344"/>
        <v>-5.5248601920392568</v>
      </c>
      <c r="AT395">
        <f t="shared" si="313"/>
        <v>-18816.155121192434</v>
      </c>
      <c r="AU395">
        <f t="shared" si="314"/>
        <v>-5870.2748410058557</v>
      </c>
      <c r="AV395">
        <f t="shared" si="354"/>
        <v>-2.8391810705460077</v>
      </c>
      <c r="AW395">
        <f t="shared" si="355"/>
        <v>937.65177453272929</v>
      </c>
      <c r="AX395">
        <f t="shared" si="356"/>
        <v>-6554.3943239969867</v>
      </c>
      <c r="AY395">
        <f t="shared" ref="AY395:AY458" si="364">ATAN2(AW395,AX395)</f>
        <v>-1.4287034497094704</v>
      </c>
      <c r="BA395">
        <f t="shared" si="345"/>
        <v>2.9769270814221631</v>
      </c>
      <c r="BB395">
        <f t="shared" si="357"/>
        <v>9.4753639383236212</v>
      </c>
      <c r="BC395">
        <f t="shared" si="358"/>
        <v>-1.4104776208365373</v>
      </c>
      <c r="BD395">
        <f t="shared" si="346"/>
        <v>-260.81441486393112</v>
      </c>
      <c r="BF395">
        <f t="shared" si="347"/>
        <v>-57.355096894676166</v>
      </c>
      <c r="BG395">
        <f t="shared" si="348"/>
        <v>-223.19284949962901</v>
      </c>
      <c r="BH395">
        <f t="shared" si="359"/>
        <v>-43.192849499629006</v>
      </c>
      <c r="BI395">
        <f t="shared" si="360"/>
        <v>-43.192849499629006</v>
      </c>
      <c r="BJ395">
        <f t="shared" si="349"/>
        <v>0</v>
      </c>
      <c r="BK395">
        <f t="shared" si="361"/>
        <v>0</v>
      </c>
      <c r="BM395">
        <f t="shared" si="362"/>
        <v>-66.83046083299979</v>
      </c>
      <c r="BN395">
        <f t="shared" si="350"/>
        <v>-142.37843463569794</v>
      </c>
      <c r="BQ395" s="56">
        <f t="shared" si="363"/>
        <v>26.37732473860876</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1.2632549676250981</v>
      </c>
      <c r="D396">
        <f t="shared" si="321"/>
        <v>0.65736371975762753</v>
      </c>
      <c r="F396">
        <f t="shared" si="322"/>
        <v>2.382315351847666E-5</v>
      </c>
      <c r="G396">
        <f t="shared" si="323"/>
        <v>1.9090474881177264E-3</v>
      </c>
      <c r="H396">
        <f t="shared" si="324"/>
        <v>-3.1396836025118824</v>
      </c>
      <c r="J396">
        <f t="shared" si="325"/>
        <v>15</v>
      </c>
      <c r="M396">
        <f t="shared" si="326"/>
        <v>2.9030233054322765E-3</v>
      </c>
      <c r="N396">
        <f t="shared" si="327"/>
        <v>-1.5707963250000001</v>
      </c>
      <c r="O396">
        <f t="shared" si="328"/>
        <v>226.42307373707771</v>
      </c>
      <c r="P396">
        <f t="shared" si="329"/>
        <v>1.5663798014185208</v>
      </c>
      <c r="Q396">
        <f t="shared" si="330"/>
        <v>158.41199670826674</v>
      </c>
      <c r="R396">
        <f t="shared" si="331"/>
        <v>1.5644836316550257</v>
      </c>
      <c r="S396">
        <f t="shared" si="332"/>
        <v>0.24078022197853979</v>
      </c>
      <c r="T396">
        <f t="shared" si="333"/>
        <v>-1.327626683641375</v>
      </c>
      <c r="U396">
        <f t="shared" si="334"/>
        <v>0.30002567927133889</v>
      </c>
      <c r="V396">
        <f t="shared" si="335"/>
        <v>-1.2660767534747874</v>
      </c>
      <c r="X396">
        <f t="shared" si="352"/>
        <v>-49.381599329640409</v>
      </c>
      <c r="Y396">
        <f t="shared" si="336"/>
        <v>-201.44945211895524</v>
      </c>
      <c r="Z396">
        <f t="shared" si="353"/>
        <v>-21.449452118955236</v>
      </c>
      <c r="AC396">
        <v>1</v>
      </c>
      <c r="AD396">
        <f t="shared" si="337"/>
        <v>226.42086547080001</v>
      </c>
      <c r="AE396">
        <f t="shared" si="338"/>
        <v>-6.0846494723880491E-2</v>
      </c>
      <c r="AF396">
        <f t="shared" si="339"/>
        <v>1.9137137291180998E-2</v>
      </c>
      <c r="AG396">
        <f t="shared" si="315"/>
        <v>1050.0610669080907</v>
      </c>
      <c r="AH396">
        <f t="shared" si="316"/>
        <v>-3390.9217549105415</v>
      </c>
      <c r="AJ396">
        <f t="shared" si="340"/>
        <v>18000</v>
      </c>
      <c r="AK396">
        <f t="shared" si="341"/>
        <v>72557.595525869998</v>
      </c>
      <c r="AL396">
        <v>1</v>
      </c>
      <c r="AM396">
        <f t="shared" si="342"/>
        <v>158.408840350215</v>
      </c>
      <c r="AN396">
        <f t="shared" si="317"/>
        <v>458.73910489173949</v>
      </c>
      <c r="AO396">
        <f t="shared" si="318"/>
        <v>-110.7341033260992</v>
      </c>
      <c r="AQ396">
        <f t="shared" si="343"/>
        <v>3.0189581515039999E-3</v>
      </c>
      <c r="AR396">
        <f t="shared" si="344"/>
        <v>-5.4945038357372793</v>
      </c>
      <c r="AT396">
        <f t="shared" si="313"/>
        <v>-18628.262498623437</v>
      </c>
      <c r="AU396">
        <f t="shared" si="314"/>
        <v>-5779.8016107579833</v>
      </c>
      <c r="AV396">
        <f t="shared" si="354"/>
        <v>-2.8407401551519014</v>
      </c>
      <c r="AW396">
        <f t="shared" si="355"/>
        <v>933.47263006591777</v>
      </c>
      <c r="AX396">
        <f t="shared" si="356"/>
        <v>-6521.7597451475003</v>
      </c>
      <c r="AY396">
        <f t="shared" si="364"/>
        <v>-1.4286299053992173</v>
      </c>
      <c r="BA396">
        <f t="shared" si="345"/>
        <v>2.9604804481129241</v>
      </c>
      <c r="BB396">
        <f t="shared" si="357"/>
        <v>9.4272439443697902</v>
      </c>
      <c r="BC396">
        <f t="shared" si="358"/>
        <v>-1.4121102497526841</v>
      </c>
      <c r="BD396">
        <f t="shared" si="346"/>
        <v>-260.90795761044421</v>
      </c>
      <c r="BF396">
        <f t="shared" si="347"/>
        <v>-57.481125592219648</v>
      </c>
      <c r="BG396">
        <f t="shared" si="348"/>
        <v>-223.13441045618978</v>
      </c>
      <c r="BH396">
        <f t="shared" si="359"/>
        <v>-43.134410456189784</v>
      </c>
      <c r="BI396">
        <f t="shared" si="360"/>
        <v>-43.134410456189784</v>
      </c>
      <c r="BJ396">
        <f t="shared" si="349"/>
        <v>0</v>
      </c>
      <c r="BK396">
        <f t="shared" si="361"/>
        <v>0</v>
      </c>
      <c r="BM396">
        <f t="shared" si="362"/>
        <v>-66.908369536589433</v>
      </c>
      <c r="BN396">
        <f t="shared" si="350"/>
        <v>-142.22645284574557</v>
      </c>
      <c r="BQ396" s="56">
        <f t="shared" si="363"/>
        <v>26.329204744654927</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1.2658508985785581</v>
      </c>
      <c r="D397">
        <f t="shared" si="321"/>
        <v>0.66001594607959657</v>
      </c>
      <c r="F397">
        <f t="shared" si="322"/>
        <v>2.3563496763185279E-5</v>
      </c>
      <c r="G397">
        <f t="shared" si="323"/>
        <v>1.8986150551924027E-3</v>
      </c>
      <c r="H397">
        <f t="shared" si="324"/>
        <v>-3.1396940349448079</v>
      </c>
      <c r="J397">
        <f t="shared" si="325"/>
        <v>15</v>
      </c>
      <c r="M397">
        <f t="shared" si="326"/>
        <v>2.8871597901020457E-3</v>
      </c>
      <c r="N397">
        <f t="shared" si="327"/>
        <v>-1.5707963250000001</v>
      </c>
      <c r="O397">
        <f t="shared" si="328"/>
        <v>227.66713235956561</v>
      </c>
      <c r="P397">
        <f t="shared" si="329"/>
        <v>1.566403935125706</v>
      </c>
      <c r="Q397">
        <f t="shared" si="330"/>
        <v>159.28235770443189</v>
      </c>
      <c r="R397">
        <f t="shared" si="331"/>
        <v>1.564518126347952</v>
      </c>
      <c r="S397">
        <f t="shared" si="332"/>
        <v>0.23954017494096316</v>
      </c>
      <c r="T397">
        <f t="shared" si="333"/>
        <v>-1.328904117079871</v>
      </c>
      <c r="U397">
        <f t="shared" si="334"/>
        <v>0.29853267389039917</v>
      </c>
      <c r="V397">
        <f t="shared" si="335"/>
        <v>-1.2676414772426134</v>
      </c>
      <c r="X397">
        <f t="shared" si="352"/>
        <v>-49.499547618676118</v>
      </c>
      <c r="Y397">
        <f t="shared" si="336"/>
        <v>-201.45757293152784</v>
      </c>
      <c r="Z397">
        <f t="shared" si="353"/>
        <v>-21.457572931527835</v>
      </c>
      <c r="AC397">
        <v>1</v>
      </c>
      <c r="AD397">
        <f t="shared" si="337"/>
        <v>227.66493616020003</v>
      </c>
      <c r="AE397">
        <f t="shared" si="338"/>
        <v>-6.1516974453810949E-2</v>
      </c>
      <c r="AF397">
        <f t="shared" si="339"/>
        <v>1.9242286397176501E-2</v>
      </c>
      <c r="AG397">
        <f t="shared" si="315"/>
        <v>1039.6363187987681</v>
      </c>
      <c r="AH397">
        <f t="shared" si="316"/>
        <v>-3375.652951217327</v>
      </c>
      <c r="AJ397">
        <f t="shared" si="340"/>
        <v>18000</v>
      </c>
      <c r="AK397">
        <f t="shared" si="341"/>
        <v>72956.263633155002</v>
      </c>
      <c r="AL397">
        <v>1</v>
      </c>
      <c r="AM397">
        <f t="shared" si="342"/>
        <v>159.27921859389753</v>
      </c>
      <c r="AN397">
        <f t="shared" si="317"/>
        <v>458.73148628519516</v>
      </c>
      <c r="AO397">
        <f t="shared" si="318"/>
        <v>-110.12904676810653</v>
      </c>
      <c r="AQ397">
        <f t="shared" si="343"/>
        <v>2.9860542309253094E-3</v>
      </c>
      <c r="AR397">
        <f t="shared" si="344"/>
        <v>-5.4644792425933169</v>
      </c>
      <c r="AT397">
        <f t="shared" si="313"/>
        <v>-18443.081071697583</v>
      </c>
      <c r="AU397">
        <f t="shared" si="314"/>
        <v>-5691.1509666991142</v>
      </c>
      <c r="AV397">
        <f t="shared" si="354"/>
        <v>-2.8422837476736595</v>
      </c>
      <c r="AW397">
        <f t="shared" si="355"/>
        <v>929.34060304734305</v>
      </c>
      <c r="AX397">
        <f t="shared" si="356"/>
        <v>-6489.4335301847941</v>
      </c>
      <c r="AY397">
        <f t="shared" si="364"/>
        <v>-1.428555176378566</v>
      </c>
      <c r="BA397">
        <f t="shared" si="345"/>
        <v>2.9442131906457276</v>
      </c>
      <c r="BB397">
        <f t="shared" si="357"/>
        <v>9.3793850818473921</v>
      </c>
      <c r="BC397">
        <f t="shared" si="358"/>
        <v>-1.4137285712950936</v>
      </c>
      <c r="BD397">
        <f t="shared" si="346"/>
        <v>-261.00068060482533</v>
      </c>
      <c r="BF397">
        <f t="shared" si="347"/>
        <v>-57.606343870495571</v>
      </c>
      <c r="BG397">
        <f t="shared" si="348"/>
        <v>-223.07576981021228</v>
      </c>
      <c r="BH397">
        <f t="shared" si="359"/>
        <v>-43.075769810212279</v>
      </c>
      <c r="BI397">
        <f t="shared" si="360"/>
        <v>-43.075769810212279</v>
      </c>
      <c r="BJ397">
        <f t="shared" si="349"/>
        <v>0</v>
      </c>
      <c r="BK397">
        <f t="shared" si="361"/>
        <v>0</v>
      </c>
      <c r="BM397">
        <f t="shared" si="362"/>
        <v>-66.985728952342967</v>
      </c>
      <c r="BN397">
        <f t="shared" si="350"/>
        <v>-142.07508920538697</v>
      </c>
      <c r="BQ397" s="56">
        <f t="shared" si="363"/>
        <v>26.281345882132531</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1.2684556974300516</v>
      </c>
      <c r="D398">
        <f t="shared" si="321"/>
        <v>0.66265729811982743</v>
      </c>
      <c r="F398">
        <f t="shared" si="322"/>
        <v>2.3308062151873794E-5</v>
      </c>
      <c r="G398">
        <f t="shared" si="323"/>
        <v>1.8882960260306601E-3</v>
      </c>
      <c r="H398">
        <f t="shared" si="324"/>
        <v>-3.1397043539739697</v>
      </c>
      <c r="J398">
        <f t="shared" si="325"/>
        <v>15</v>
      </c>
      <c r="M398">
        <f t="shared" si="326"/>
        <v>2.8714687042862737E-3</v>
      </c>
      <c r="N398">
        <f t="shared" si="327"/>
        <v>-1.5707963250000001</v>
      </c>
      <c r="O398">
        <f t="shared" si="328"/>
        <v>228.9111911132137</v>
      </c>
      <c r="P398">
        <f t="shared" si="329"/>
        <v>1.5664278065150206</v>
      </c>
      <c r="Q398">
        <f t="shared" si="330"/>
        <v>160.15271888806453</v>
      </c>
      <c r="R398">
        <f t="shared" si="331"/>
        <v>1.5645522461132624</v>
      </c>
      <c r="S398">
        <f t="shared" si="332"/>
        <v>0.23831245231189183</v>
      </c>
      <c r="T398">
        <f t="shared" si="333"/>
        <v>-1.3301684580261628</v>
      </c>
      <c r="U398">
        <f t="shared" si="334"/>
        <v>0.29705373756901299</v>
      </c>
      <c r="V398">
        <f t="shared" si="335"/>
        <v>-1.2691907014319748</v>
      </c>
      <c r="X398">
        <f t="shared" si="352"/>
        <v>-49.616801692857699</v>
      </c>
      <c r="Y398">
        <f t="shared" si="336"/>
        <v>-201.46470860349109</v>
      </c>
      <c r="Z398">
        <f t="shared" si="353"/>
        <v>-21.46470860349109</v>
      </c>
      <c r="AC398">
        <v>1</v>
      </c>
      <c r="AD398">
        <f t="shared" si="337"/>
        <v>228.90900684960002</v>
      </c>
      <c r="AE398">
        <f t="shared" si="338"/>
        <v>-6.2191128045275275E-2</v>
      </c>
      <c r="AF398">
        <f t="shared" si="339"/>
        <v>1.9347435503172E-2</v>
      </c>
      <c r="AG398">
        <f t="shared" si="315"/>
        <v>1029.3610792219899</v>
      </c>
      <c r="AH398">
        <f t="shared" si="316"/>
        <v>-3360.5036012167093</v>
      </c>
      <c r="AJ398">
        <f t="shared" si="340"/>
        <v>18000</v>
      </c>
      <c r="AK398">
        <f t="shared" si="341"/>
        <v>73354.931740440006</v>
      </c>
      <c r="AL398">
        <v>1</v>
      </c>
      <c r="AM398">
        <f t="shared" si="342"/>
        <v>160.14959683757999</v>
      </c>
      <c r="AN398">
        <f t="shared" si="317"/>
        <v>458.72399155075186</v>
      </c>
      <c r="AO398">
        <f t="shared" si="318"/>
        <v>-109.53056613835378</v>
      </c>
      <c r="AQ398">
        <f t="shared" si="343"/>
        <v>2.9536853279521127E-3</v>
      </c>
      <c r="AR398">
        <f t="shared" si="344"/>
        <v>-5.4347810034318869</v>
      </c>
      <c r="AT398">
        <f t="shared" si="313"/>
        <v>-18260.560725140152</v>
      </c>
      <c r="AU398">
        <f t="shared" si="314"/>
        <v>-5604.2779092092605</v>
      </c>
      <c r="AV398">
        <f t="shared" si="354"/>
        <v>-2.8438120702993865</v>
      </c>
      <c r="AW398">
        <f t="shared" si="355"/>
        <v>925.25518143443662</v>
      </c>
      <c r="AX398">
        <f t="shared" si="356"/>
        <v>-6457.4115343044778</v>
      </c>
      <c r="AY398">
        <f t="shared" si="364"/>
        <v>-1.4284792431945659</v>
      </c>
      <c r="BA398">
        <f t="shared" si="345"/>
        <v>2.9281223918936745</v>
      </c>
      <c r="BB398">
        <f t="shared" si="357"/>
        <v>9.3317845147567891</v>
      </c>
      <c r="BC398">
        <f t="shared" si="358"/>
        <v>-1.4153328271048207</v>
      </c>
      <c r="BD398">
        <f t="shared" si="346"/>
        <v>-261.09259769208705</v>
      </c>
      <c r="BF398">
        <f t="shared" si="347"/>
        <v>-57.730760884725228</v>
      </c>
      <c r="BG398">
        <f t="shared" si="348"/>
        <v>-223.0169398100079</v>
      </c>
      <c r="BH398">
        <f t="shared" si="359"/>
        <v>-43.016939810007898</v>
      </c>
      <c r="BI398">
        <f t="shared" si="360"/>
        <v>-43.016939810007898</v>
      </c>
      <c r="BJ398">
        <f t="shared" si="349"/>
        <v>0</v>
      </c>
      <c r="BK398">
        <f t="shared" si="361"/>
        <v>0</v>
      </c>
      <c r="BM398">
        <f t="shared" si="362"/>
        <v>-67.062545399482019</v>
      </c>
      <c r="BN398">
        <f t="shared" si="350"/>
        <v>-141.92434211792084</v>
      </c>
      <c r="BQ398" s="56">
        <f t="shared" si="363"/>
        <v>26.233745315041929</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1.271069309660702</v>
      </c>
      <c r="D399">
        <f t="shared" si="321"/>
        <v>0.66528780598931814</v>
      </c>
      <c r="F399">
        <f t="shared" si="322"/>
        <v>2.3056758638789305E-5</v>
      </c>
      <c r="G399">
        <f t="shared" si="323"/>
        <v>1.8780885614862563E-3</v>
      </c>
      <c r="H399">
        <f t="shared" si="324"/>
        <v>-3.139714561438514</v>
      </c>
      <c r="J399">
        <f t="shared" si="325"/>
        <v>15</v>
      </c>
      <c r="M399">
        <f t="shared" si="326"/>
        <v>2.8559472518306719E-3</v>
      </c>
      <c r="N399">
        <f t="shared" si="327"/>
        <v>-1.5707963250000001</v>
      </c>
      <c r="O399">
        <f t="shared" si="328"/>
        <v>230.15524999589508</v>
      </c>
      <c r="P399">
        <f t="shared" si="329"/>
        <v>1.5664514198401598</v>
      </c>
      <c r="Q399">
        <f t="shared" si="330"/>
        <v>161.02308025612481</v>
      </c>
      <c r="R399">
        <f t="shared" si="331"/>
        <v>1.5645859970305489</v>
      </c>
      <c r="S399">
        <f t="shared" si="332"/>
        <v>0.23709687724423639</v>
      </c>
      <c r="T399">
        <f t="shared" si="333"/>
        <v>-1.3314199027518365</v>
      </c>
      <c r="U399">
        <f t="shared" si="334"/>
        <v>0.29558868338477889</v>
      </c>
      <c r="V399">
        <f t="shared" si="335"/>
        <v>-1.2707246478802428</v>
      </c>
      <c r="X399">
        <f t="shared" si="352"/>
        <v>-49.73336839768691</v>
      </c>
      <c r="Y399">
        <f t="shared" si="336"/>
        <v>-201.47088087881215</v>
      </c>
      <c r="Z399">
        <f t="shared" si="353"/>
        <v>-21.470880878812153</v>
      </c>
      <c r="AC399">
        <v>1</v>
      </c>
      <c r="AD399">
        <f t="shared" si="337"/>
        <v>230.15307753900004</v>
      </c>
      <c r="AE399">
        <f t="shared" si="338"/>
        <v>-6.2868955498273454E-2</v>
      </c>
      <c r="AF399">
        <f t="shared" si="339"/>
        <v>1.94525846091675E-2</v>
      </c>
      <c r="AG399">
        <f t="shared" si="315"/>
        <v>1019.232602763907</v>
      </c>
      <c r="AH399">
        <f t="shared" si="316"/>
        <v>-3345.4726172934306</v>
      </c>
      <c r="AJ399">
        <f t="shared" si="340"/>
        <v>18000</v>
      </c>
      <c r="AK399">
        <f t="shared" si="341"/>
        <v>73753.59984772501</v>
      </c>
      <c r="AL399">
        <v>1</v>
      </c>
      <c r="AM399">
        <f t="shared" si="342"/>
        <v>161.01997508126252</v>
      </c>
      <c r="AN399">
        <f t="shared" si="317"/>
        <v>458.71661801751804</v>
      </c>
      <c r="AO399">
        <f t="shared" si="318"/>
        <v>-108.93855481675402</v>
      </c>
      <c r="AQ399">
        <f t="shared" si="343"/>
        <v>2.9218399059635046E-3</v>
      </c>
      <c r="AR399">
        <f t="shared" si="344"/>
        <v>-5.405403826032483</v>
      </c>
      <c r="AT399">
        <f t="shared" si="313"/>
        <v>-18080.652450912599</v>
      </c>
      <c r="AU399">
        <f t="shared" si="314"/>
        <v>-5519.1387459945854</v>
      </c>
      <c r="AV399">
        <f t="shared" si="354"/>
        <v>-2.8453253411419812</v>
      </c>
      <c r="AW399">
        <f t="shared" si="355"/>
        <v>921.21585266380623</v>
      </c>
      <c r="AX399">
        <f t="shared" si="356"/>
        <v>-6425.6896830847545</v>
      </c>
      <c r="AY399">
        <f t="shared" si="364"/>
        <v>-1.4284020877723713</v>
      </c>
      <c r="BA399">
        <f t="shared" si="345"/>
        <v>2.9122051973578045</v>
      </c>
      <c r="BB399">
        <f t="shared" si="357"/>
        <v>9.2844394522465752</v>
      </c>
      <c r="BC399">
        <f t="shared" si="358"/>
        <v>-1.4169232533696099</v>
      </c>
      <c r="BD399">
        <f t="shared" si="346"/>
        <v>-261.18372240479039</v>
      </c>
      <c r="BF399">
        <f t="shared" si="347"/>
        <v>-57.854385646255992</v>
      </c>
      <c r="BG399">
        <f t="shared" si="348"/>
        <v>-222.95793236827981</v>
      </c>
      <c r="BH399">
        <f t="shared" si="359"/>
        <v>-42.957932368279813</v>
      </c>
      <c r="BI399">
        <f t="shared" si="360"/>
        <v>-42.957932368279813</v>
      </c>
      <c r="BJ399">
        <f t="shared" si="349"/>
        <v>0</v>
      </c>
      <c r="BK399">
        <f t="shared" si="361"/>
        <v>0</v>
      </c>
      <c r="BM399">
        <f t="shared" si="362"/>
        <v>-67.138825098502565</v>
      </c>
      <c r="BN399">
        <f t="shared" si="350"/>
        <v>-141.77420996348945</v>
      </c>
      <c r="BQ399" s="56">
        <f t="shared" si="363"/>
        <v>26.186400252531712</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1.2736916810154129</v>
      </c>
      <c r="D400">
        <f t="shared" si="321"/>
        <v>0.66790750015263167</v>
      </c>
      <c r="F400">
        <f t="shared" si="322"/>
        <v>2.2809497619154577E-5</v>
      </c>
      <c r="G400">
        <f t="shared" si="323"/>
        <v>1.8679908619689165E-3</v>
      </c>
      <c r="H400">
        <f t="shared" si="324"/>
        <v>-3.1397246591380314</v>
      </c>
      <c r="J400">
        <f t="shared" si="325"/>
        <v>15</v>
      </c>
      <c r="M400">
        <f t="shared" si="326"/>
        <v>2.8405926967133032E-3</v>
      </c>
      <c r="N400">
        <f t="shared" si="327"/>
        <v>-1.5707963250000001</v>
      </c>
      <c r="O400">
        <f t="shared" si="328"/>
        <v>231.39930900552866</v>
      </c>
      <c r="P400">
        <f t="shared" si="329"/>
        <v>1.5664747792633449</v>
      </c>
      <c r="Q400">
        <f t="shared" si="330"/>
        <v>161.89344180563813</v>
      </c>
      <c r="R400">
        <f t="shared" si="331"/>
        <v>1.564619385048668</v>
      </c>
      <c r="S400">
        <f t="shared" si="332"/>
        <v>0.2358932761324431</v>
      </c>
      <c r="T400">
        <f t="shared" si="333"/>
        <v>-1.3326586437064849</v>
      </c>
      <c r="U400">
        <f t="shared" si="334"/>
        <v>0.29413732748087484</v>
      </c>
      <c r="V400">
        <f t="shared" si="335"/>
        <v>-1.2722435343585867</v>
      </c>
      <c r="X400">
        <f t="shared" si="352"/>
        <v>-49.849254490819845</v>
      </c>
      <c r="Y400">
        <f t="shared" si="336"/>
        <v>-201.47611103970542</v>
      </c>
      <c r="Z400">
        <f t="shared" si="353"/>
        <v>-21.476111039705415</v>
      </c>
      <c r="AC400">
        <v>1</v>
      </c>
      <c r="AD400">
        <f t="shared" si="337"/>
        <v>231.39714822840003</v>
      </c>
      <c r="AE400">
        <f t="shared" si="338"/>
        <v>-6.3550456812805509E-2</v>
      </c>
      <c r="AF400">
        <f t="shared" si="339"/>
        <v>1.9557733715162999E-2</v>
      </c>
      <c r="AG400">
        <f t="shared" si="315"/>
        <v>1009.2482042149013</v>
      </c>
      <c r="AH400">
        <f t="shared" si="316"/>
        <v>-3330.5589166938771</v>
      </c>
      <c r="AJ400">
        <f t="shared" si="340"/>
        <v>18000</v>
      </c>
      <c r="AK400">
        <f t="shared" si="341"/>
        <v>74152.267955010015</v>
      </c>
      <c r="AL400">
        <v>1</v>
      </c>
      <c r="AM400">
        <f t="shared" si="342"/>
        <v>161.89035332494501</v>
      </c>
      <c r="AN400">
        <f t="shared" si="317"/>
        <v>458.70936308620179</v>
      </c>
      <c r="AO400">
        <f t="shared" si="318"/>
        <v>-108.35290847568329</v>
      </c>
      <c r="AQ400">
        <f t="shared" si="343"/>
        <v>2.8905067376266799E-3</v>
      </c>
      <c r="AR400">
        <f t="shared" si="344"/>
        <v>-5.3763425319856246</v>
      </c>
      <c r="AT400">
        <f t="shared" si="313"/>
        <v>-17903.308320371038</v>
      </c>
      <c r="AU400">
        <f t="shared" si="314"/>
        <v>-5435.6910486394536</v>
      </c>
      <c r="AV400">
        <f t="shared" si="354"/>
        <v>-2.8468237743282341</v>
      </c>
      <c r="AW400">
        <f t="shared" si="355"/>
        <v>917.22210412542972</v>
      </c>
      <c r="AX400">
        <f t="shared" si="356"/>
        <v>-6394.2639710690546</v>
      </c>
      <c r="AY400">
        <f t="shared" si="364"/>
        <v>-1.4283236933507963</v>
      </c>
      <c r="BA400">
        <f t="shared" si="345"/>
        <v>2.8964588135069462</v>
      </c>
      <c r="BB400">
        <f t="shared" si="357"/>
        <v>9.237347147681426</v>
      </c>
      <c r="BC400">
        <f t="shared" si="358"/>
        <v>-1.4185000809774377</v>
      </c>
      <c r="BD400">
        <f t="shared" si="346"/>
        <v>-261.27406797184187</v>
      </c>
      <c r="BF400">
        <f t="shared" si="347"/>
        <v>-57.977227025512768</v>
      </c>
      <c r="BG400">
        <f t="shared" si="348"/>
        <v>-222.89875907155266</v>
      </c>
      <c r="BH400">
        <f t="shared" si="359"/>
        <v>-42.898759071552661</v>
      </c>
      <c r="BI400">
        <f t="shared" si="360"/>
        <v>-42.898759071552661</v>
      </c>
      <c r="BJ400">
        <f t="shared" si="349"/>
        <v>0</v>
      </c>
      <c r="BK400">
        <f t="shared" si="361"/>
        <v>0</v>
      </c>
      <c r="BM400">
        <f t="shared" si="362"/>
        <v>-67.214574173194194</v>
      </c>
      <c r="BN400">
        <f t="shared" si="350"/>
        <v>-141.62469109971082</v>
      </c>
      <c r="BQ400" s="56">
        <f t="shared" si="363"/>
        <v>26.139307947966564</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1.2763227575039016</v>
      </c>
      <c r="D401">
        <f t="shared" si="321"/>
        <v>0.67051641141807705</v>
      </c>
      <c r="F401">
        <f t="shared" si="322"/>
        <v>2.2566192851054161E-5</v>
      </c>
      <c r="G401">
        <f t="shared" si="323"/>
        <v>1.8580011663865438E-3</v>
      </c>
      <c r="H401">
        <f t="shared" si="324"/>
        <v>-3.1397346488336138</v>
      </c>
      <c r="J401">
        <f t="shared" si="325"/>
        <v>15</v>
      </c>
      <c r="M401">
        <f t="shared" si="326"/>
        <v>2.8254023614367615E-3</v>
      </c>
      <c r="N401">
        <f t="shared" si="327"/>
        <v>-1.5707963250000001</v>
      </c>
      <c r="O401">
        <f t="shared" si="328"/>
        <v>232.6433681400778</v>
      </c>
      <c r="P401">
        <f t="shared" si="329"/>
        <v>1.5664978888577676</v>
      </c>
      <c r="Q401">
        <f t="shared" si="330"/>
        <v>162.76380353369365</v>
      </c>
      <c r="R401">
        <f t="shared" si="331"/>
        <v>1.5646524159892363</v>
      </c>
      <c r="S401">
        <f t="shared" si="332"/>
        <v>0.2347014785419278</v>
      </c>
      <c r="T401">
        <f t="shared" si="333"/>
        <v>-1.3338848696081953</v>
      </c>
      <c r="U401">
        <f t="shared" si="334"/>
        <v>0.29269948900973974</v>
      </c>
      <c r="V401">
        <f t="shared" si="335"/>
        <v>-1.2737475746610056</v>
      </c>
      <c r="X401">
        <f t="shared" si="352"/>
        <v>-49.964466643416117</v>
      </c>
      <c r="Y401">
        <f t="shared" si="336"/>
        <v>-201.48041991720089</v>
      </c>
      <c r="Z401">
        <f t="shared" si="353"/>
        <v>-21.480419917200891</v>
      </c>
      <c r="AC401">
        <v>1</v>
      </c>
      <c r="AD401">
        <f t="shared" si="337"/>
        <v>232.64121891780005</v>
      </c>
      <c r="AE401">
        <f t="shared" si="338"/>
        <v>-6.4235631988871403E-2</v>
      </c>
      <c r="AF401">
        <f t="shared" si="339"/>
        <v>1.9662882821158498E-2</v>
      </c>
      <c r="AG401">
        <f t="shared" si="315"/>
        <v>999.40525706947756</v>
      </c>
      <c r="AH401">
        <f t="shared" si="316"/>
        <v>-3315.7614218552862</v>
      </c>
      <c r="AJ401">
        <f t="shared" si="340"/>
        <v>18000</v>
      </c>
      <c r="AK401">
        <f t="shared" si="341"/>
        <v>74550.936062295004</v>
      </c>
      <c r="AL401">
        <v>1</v>
      </c>
      <c r="AM401">
        <f t="shared" si="342"/>
        <v>162.76073156862751</v>
      </c>
      <c r="AN401">
        <f t="shared" si="317"/>
        <v>458.70222422681911</v>
      </c>
      <c r="AO401">
        <f t="shared" si="318"/>
        <v>-107.77352501869871</v>
      </c>
      <c r="AQ401">
        <f t="shared" si="343"/>
        <v>2.8596748949998871E-3</v>
      </c>
      <c r="AR401">
        <f t="shared" si="344"/>
        <v>-5.3475920536497892</v>
      </c>
      <c r="AT401">
        <f t="shared" si="313"/>
        <v>-17728.481457188282</v>
      </c>
      <c r="AU401">
        <f t="shared" si="314"/>
        <v>-5353.8936107764512</v>
      </c>
      <c r="AV401">
        <f t="shared" si="354"/>
        <v>-2.8483075800857165</v>
      </c>
      <c r="AW401">
        <f t="shared" si="355"/>
        <v>913.27342360291846</v>
      </c>
      <c r="AX401">
        <f t="shared" si="356"/>
        <v>-6363.1304603814897</v>
      </c>
      <c r="AY401">
        <f t="shared" si="364"/>
        <v>-1.4282440444208313</v>
      </c>
      <c r="BA401">
        <f t="shared" si="345"/>
        <v>2.8808805061696168</v>
      </c>
      <c r="BB401">
        <f t="shared" si="357"/>
        <v>9.1905048977331525</v>
      </c>
      <c r="BC401">
        <f t="shared" si="358"/>
        <v>-1.4200635356648852</v>
      </c>
      <c r="BD401">
        <f t="shared" si="346"/>
        <v>-261.36364732699491</v>
      </c>
      <c r="BF401">
        <f t="shared" si="347"/>
        <v>-58.099293754873564</v>
      </c>
      <c r="BG401">
        <f t="shared" si="348"/>
        <v>-222.83943118929687</v>
      </c>
      <c r="BH401">
        <f t="shared" si="359"/>
        <v>-42.839431189296874</v>
      </c>
      <c r="BI401">
        <f t="shared" si="360"/>
        <v>-42.839431189296874</v>
      </c>
      <c r="BJ401">
        <f t="shared" si="349"/>
        <v>0</v>
      </c>
      <c r="BK401">
        <f t="shared" si="361"/>
        <v>0</v>
      </c>
      <c r="BM401">
        <f t="shared" si="362"/>
        <v>-67.289798652606706</v>
      </c>
      <c r="BN401">
        <f t="shared" si="350"/>
        <v>-141.47578386230199</v>
      </c>
      <c r="BQ401" s="56">
        <f t="shared" si="363"/>
        <v>26.092465698018291</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1.2789624854016701</v>
      </c>
      <c r="D402">
        <f t="shared" si="321"/>
        <v>0.67311457092801419</v>
      </c>
      <c r="F402">
        <f t="shared" si="322"/>
        <v>2.2326760380221504E-5</v>
      </c>
      <c r="G402">
        <f t="shared" si="323"/>
        <v>1.8481177511211978E-3</v>
      </c>
      <c r="H402">
        <f t="shared" si="324"/>
        <v>-3.1397445322488791</v>
      </c>
      <c r="J402">
        <f t="shared" si="325"/>
        <v>15</v>
      </c>
      <c r="M402">
        <f t="shared" si="326"/>
        <v>2.810373625471672E-3</v>
      </c>
      <c r="N402">
        <f t="shared" si="327"/>
        <v>-1.5707963250000001</v>
      </c>
      <c r="O402">
        <f t="shared" si="328"/>
        <v>233.88742739754917</v>
      </c>
      <c r="P402">
        <f t="shared" si="329"/>
        <v>1.5665207526099598</v>
      </c>
      <c r="Q402">
        <f t="shared" si="330"/>
        <v>163.63416543744239</v>
      </c>
      <c r="R402">
        <f t="shared" si="331"/>
        <v>1.5646850955500136</v>
      </c>
      <c r="S402">
        <f t="shared" si="332"/>
        <v>0.23352131714023527</v>
      </c>
      <c r="T402">
        <f t="shared" si="333"/>
        <v>-1.3350987655315461</v>
      </c>
      <c r="U402">
        <f t="shared" si="334"/>
        <v>0.29127499007777657</v>
      </c>
      <c r="V402">
        <f t="shared" si="335"/>
        <v>-1.2752369786911457</v>
      </c>
      <c r="X402">
        <f t="shared" si="352"/>
        <v>-50.079011441464388</v>
      </c>
      <c r="Y402">
        <f t="shared" si="336"/>
        <v>-201.48382790144512</v>
      </c>
      <c r="Z402">
        <f t="shared" si="353"/>
        <v>-21.483827901445125</v>
      </c>
      <c r="AC402">
        <v>1</v>
      </c>
      <c r="AD402">
        <f t="shared" si="337"/>
        <v>233.88528960720004</v>
      </c>
      <c r="AE402">
        <f t="shared" si="338"/>
        <v>-6.4924481026471192E-2</v>
      </c>
      <c r="AF402">
        <f t="shared" si="339"/>
        <v>1.9768031927154001E-2</v>
      </c>
      <c r="AG402">
        <f t="shared" si="315"/>
        <v>989.70119206677998</v>
      </c>
      <c r="AH402">
        <f t="shared" si="316"/>
        <v>-3301.0790607120616</v>
      </c>
      <c r="AJ402">
        <f t="shared" si="340"/>
        <v>18000</v>
      </c>
      <c r="AK402">
        <f t="shared" si="341"/>
        <v>74949.604169580009</v>
      </c>
      <c r="AL402">
        <v>1</v>
      </c>
      <c r="AM402">
        <f t="shared" si="342"/>
        <v>163.63110981231</v>
      </c>
      <c r="AN402">
        <f t="shared" si="317"/>
        <v>458.69519897648883</v>
      </c>
      <c r="AO402">
        <f t="shared" si="318"/>
        <v>-107.20030452121199</v>
      </c>
      <c r="AQ402">
        <f t="shared" si="343"/>
        <v>2.829333740002903E-3</v>
      </c>
      <c r="AR402">
        <f t="shared" si="344"/>
        <v>-5.3191474312054572</v>
      </c>
      <c r="AT402">
        <f t="shared" si="313"/>
        <v>-17556.126011017452</v>
      </c>
      <c r="AU402">
        <f t="shared" si="314"/>
        <v>-5273.706407807882</v>
      </c>
      <c r="AV402">
        <f t="shared" si="354"/>
        <v>-2.8497769648275275</v>
      </c>
      <c r="AW402">
        <f t="shared" si="355"/>
        <v>909.36929968191725</v>
      </c>
      <c r="AX402">
        <f t="shared" si="356"/>
        <v>-6332.2852793742441</v>
      </c>
      <c r="AY402">
        <f t="shared" si="364"/>
        <v>-1.4281631266669832</v>
      </c>
      <c r="BA402">
        <f t="shared" si="345"/>
        <v>2.8654675989760312</v>
      </c>
      <c r="BB402">
        <f t="shared" si="357"/>
        <v>9.143910041494113</v>
      </c>
      <c r="BC402">
        <f t="shared" si="358"/>
        <v>-1.4216138381605443</v>
      </c>
      <c r="BD402">
        <f t="shared" si="346"/>
        <v>-261.45247311706623</v>
      </c>
      <c r="BF402">
        <f t="shared" si="347"/>
        <v>-58.220594431471412</v>
      </c>
      <c r="BG402">
        <f t="shared" si="348"/>
        <v>-222.77995968275951</v>
      </c>
      <c r="BH402">
        <f t="shared" si="359"/>
        <v>-42.779959682759511</v>
      </c>
      <c r="BI402">
        <f t="shared" si="360"/>
        <v>-42.779959682759511</v>
      </c>
      <c r="BJ402">
        <f t="shared" si="349"/>
        <v>0</v>
      </c>
      <c r="BK402">
        <f t="shared" si="361"/>
        <v>0</v>
      </c>
      <c r="BM402">
        <f t="shared" si="362"/>
        <v>-67.364504472965521</v>
      </c>
      <c r="BN402">
        <f t="shared" si="350"/>
        <v>-141.32748656569325</v>
      </c>
      <c r="BQ402" s="56">
        <f t="shared" si="363"/>
        <v>26.045870841779251</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1.2816108112509161</v>
      </c>
      <c r="D403">
        <f t="shared" si="321"/>
        <v>0.67570201014928377</v>
      </c>
      <c r="F403">
        <f t="shared" si="322"/>
        <v>2.2091118467604351E-5</v>
      </c>
      <c r="G403">
        <f t="shared" si="323"/>
        <v>1.8383389290375861E-3</v>
      </c>
      <c r="H403">
        <f t="shared" si="324"/>
        <v>-3.1397543110709627</v>
      </c>
      <c r="J403">
        <f t="shared" si="325"/>
        <v>15</v>
      </c>
      <c r="M403">
        <f t="shared" si="326"/>
        <v>2.7955039237495998E-3</v>
      </c>
      <c r="N403">
        <f t="shared" si="327"/>
        <v>-1.5707963250000001</v>
      </c>
      <c r="O403">
        <f t="shared" si="328"/>
        <v>235.1314867759917</v>
      </c>
      <c r="P403">
        <f t="shared" si="329"/>
        <v>1.5665433744220836</v>
      </c>
      <c r="Q403">
        <f t="shared" si="330"/>
        <v>164.50452751409566</v>
      </c>
      <c r="R403">
        <f t="shared" si="331"/>
        <v>1.5647174293081796</v>
      </c>
      <c r="S403">
        <f t="shared" si="332"/>
        <v>0.23235262762987893</v>
      </c>
      <c r="T403">
        <f t="shared" si="333"/>
        <v>-1.3363005129931831</v>
      </c>
      <c r="U403">
        <f t="shared" si="334"/>
        <v>0.28986365569106592</v>
      </c>
      <c r="V403">
        <f t="shared" si="335"/>
        <v>-1.2767119525469597</v>
      </c>
      <c r="X403">
        <f t="shared" si="352"/>
        <v>-50.192895387084924</v>
      </c>
      <c r="Y403">
        <f t="shared" si="336"/>
        <v>-201.48635495174094</v>
      </c>
      <c r="Z403">
        <f t="shared" si="353"/>
        <v>-21.486354951740935</v>
      </c>
      <c r="AC403">
        <v>1</v>
      </c>
      <c r="AD403">
        <f t="shared" si="337"/>
        <v>235.1293602966</v>
      </c>
      <c r="AE403">
        <f t="shared" si="338"/>
        <v>-6.561700392560485E-2</v>
      </c>
      <c r="AF403">
        <f t="shared" si="339"/>
        <v>1.9873181033149501E-2</v>
      </c>
      <c r="AG403">
        <f t="shared" si="315"/>
        <v>980.13349577061047</v>
      </c>
      <c r="AH403">
        <f t="shared" si="316"/>
        <v>-3286.5107669804229</v>
      </c>
      <c r="AJ403">
        <f t="shared" si="340"/>
        <v>18000</v>
      </c>
      <c r="AK403">
        <f t="shared" si="341"/>
        <v>75348.272276864998</v>
      </c>
      <c r="AL403">
        <v>1</v>
      </c>
      <c r="AM403">
        <f t="shared" si="342"/>
        <v>164.50148805599252</v>
      </c>
      <c r="AN403">
        <f t="shared" si="317"/>
        <v>458.68828493730661</v>
      </c>
      <c r="AO403">
        <f t="shared" si="318"/>
        <v>-106.63314917304598</v>
      </c>
      <c r="AQ403">
        <f t="shared" si="343"/>
        <v>2.7994729152395186E-3</v>
      </c>
      <c r="AR403">
        <f t="shared" si="344"/>
        <v>-5.2910038098026906</v>
      </c>
      <c r="AT403">
        <f t="shared" si="313"/>
        <v>-17386.197131876252</v>
      </c>
      <c r="AU403">
        <f t="shared" si="314"/>
        <v>-5195.0905581153347</v>
      </c>
      <c r="AV403">
        <f t="shared" si="354"/>
        <v>-2.851232131234942</v>
      </c>
      <c r="AW403">
        <f t="shared" si="355"/>
        <v>905.50922212858677</v>
      </c>
      <c r="AX403">
        <f t="shared" si="356"/>
        <v>-6301.7246213060735</v>
      </c>
      <c r="AY403">
        <f t="shared" si="364"/>
        <v>-1.4280809269113013</v>
      </c>
      <c r="BA403">
        <f t="shared" si="345"/>
        <v>2.8502174718484983</v>
      </c>
      <c r="BB403">
        <f t="shared" si="357"/>
        <v>9.0975599596125196</v>
      </c>
      <c r="BC403">
        <f t="shared" si="358"/>
        <v>-1.4231512043236407</v>
      </c>
      <c r="BD403">
        <f t="shared" si="346"/>
        <v>-261.54055770987856</v>
      </c>
      <c r="BF403">
        <f t="shared" si="347"/>
        <v>-58.341137519925155</v>
      </c>
      <c r="BG403">
        <f t="shared" si="348"/>
        <v>-222.72035521351168</v>
      </c>
      <c r="BH403">
        <f t="shared" si="359"/>
        <v>-42.720355213511681</v>
      </c>
      <c r="BI403">
        <f t="shared" si="360"/>
        <v>-42.720355213511681</v>
      </c>
      <c r="BJ403">
        <f t="shared" si="349"/>
        <v>0</v>
      </c>
      <c r="BK403">
        <f t="shared" si="361"/>
        <v>0</v>
      </c>
      <c r="BM403">
        <f t="shared" si="362"/>
        <v>-67.43869747953768</v>
      </c>
      <c r="BN403">
        <f t="shared" si="350"/>
        <v>-141.17979750363313</v>
      </c>
      <c r="BQ403" s="56">
        <f t="shared" si="363"/>
        <v>25.999520759897656</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1.284267681861381</v>
      </c>
      <c r="D404">
        <f t="shared" si="321"/>
        <v>0.6782787608637616</v>
      </c>
      <c r="F404">
        <f t="shared" si="322"/>
        <v>2.1859187519591992E-5</v>
      </c>
      <c r="G404">
        <f t="shared" si="323"/>
        <v>1.8286630485228686E-3</v>
      </c>
      <c r="H404">
        <f t="shared" si="324"/>
        <v>-3.1397639869514773</v>
      </c>
      <c r="J404">
        <f t="shared" si="325"/>
        <v>15</v>
      </c>
      <c r="M404">
        <f t="shared" si="326"/>
        <v>2.780790745203549E-3</v>
      </c>
      <c r="N404">
        <f t="shared" si="327"/>
        <v>-1.5707963250000001</v>
      </c>
      <c r="O404">
        <f t="shared" si="328"/>
        <v>236.37554627349533</v>
      </c>
      <c r="P404">
        <f t="shared" si="329"/>
        <v>1.5665657581141539</v>
      </c>
      <c r="Q404">
        <f t="shared" si="330"/>
        <v>165.37488976092348</v>
      </c>
      <c r="R404">
        <f t="shared" si="331"/>
        <v>1.5647494227235077</v>
      </c>
      <c r="S404">
        <f t="shared" si="332"/>
        <v>0.23119524868281721</v>
      </c>
      <c r="T404">
        <f t="shared" si="333"/>
        <v>-1.3374902900350565</v>
      </c>
      <c r="U404">
        <f t="shared" si="334"/>
        <v>0.28846531370207684</v>
      </c>
      <c r="V404">
        <f t="shared" si="335"/>
        <v>-1.2781726986032695</v>
      </c>
      <c r="X404">
        <f t="shared" si="352"/>
        <v>-50.306124899809319</v>
      </c>
      <c r="Y404">
        <f t="shared" si="336"/>
        <v>-201.48802060633432</v>
      </c>
      <c r="Z404">
        <f t="shared" si="353"/>
        <v>-21.488020606334317</v>
      </c>
      <c r="AC404">
        <v>1</v>
      </c>
      <c r="AD404">
        <f t="shared" si="337"/>
        <v>236.37343098599999</v>
      </c>
      <c r="AE404">
        <f t="shared" si="338"/>
        <v>-6.6313200686272347E-2</v>
      </c>
      <c r="AF404">
        <f t="shared" si="339"/>
        <v>1.9978330139145E-2</v>
      </c>
      <c r="AG404">
        <f t="shared" si="315"/>
        <v>970.69970918783417</v>
      </c>
      <c r="AH404">
        <f t="shared" si="316"/>
        <v>-3272.0554804224821</v>
      </c>
      <c r="AJ404">
        <f t="shared" si="340"/>
        <v>18000</v>
      </c>
      <c r="AK404">
        <f t="shared" si="341"/>
        <v>75746.940384150003</v>
      </c>
      <c r="AL404">
        <v>1</v>
      </c>
      <c r="AM404">
        <f t="shared" si="342"/>
        <v>165.37186629967499</v>
      </c>
      <c r="AN404">
        <f t="shared" si="317"/>
        <v>458.68147977430118</v>
      </c>
      <c r="AO404">
        <f t="shared" si="318"/>
        <v>-106.0719632228047</v>
      </c>
      <c r="AQ404">
        <f t="shared" si="343"/>
        <v>2.770082335157248E-3</v>
      </c>
      <c r="AR404">
        <f t="shared" si="344"/>
        <v>-5.2631564367987709</v>
      </c>
      <c r="AT404">
        <f t="shared" si="313"/>
        <v>-17218.650945231118</v>
      </c>
      <c r="AU404">
        <f t="shared" si="314"/>
        <v>-5118.0082856966173</v>
      </c>
      <c r="AV404">
        <f t="shared" si="354"/>
        <v>-2.8526732783380329</v>
      </c>
      <c r="AW404">
        <f t="shared" si="355"/>
        <v>901.69268223999609</v>
      </c>
      <c r="AX404">
        <f t="shared" si="356"/>
        <v>-6271.44474305107</v>
      </c>
      <c r="AY404">
        <f t="shared" si="364"/>
        <v>-1.4279974330599583</v>
      </c>
      <c r="BA404">
        <f t="shared" si="345"/>
        <v>2.8351275595384258</v>
      </c>
      <c r="BB404">
        <f t="shared" si="357"/>
        <v>9.0514520734488908</v>
      </c>
      <c r="BC404">
        <f t="shared" si="358"/>
        <v>-1.4246758452780746</v>
      </c>
      <c r="BD404">
        <f t="shared" si="346"/>
        <v>-261.62791320194026</v>
      </c>
      <c r="BF404">
        <f t="shared" si="347"/>
        <v>-58.460931355001037</v>
      </c>
      <c r="BG404">
        <f t="shared" si="348"/>
        <v>-222.66062815172492</v>
      </c>
      <c r="BH404">
        <f t="shared" si="359"/>
        <v>-42.660628151724922</v>
      </c>
      <c r="BI404">
        <f t="shared" si="360"/>
        <v>-42.660628151724922</v>
      </c>
      <c r="BJ404">
        <f t="shared" si="349"/>
        <v>0</v>
      </c>
      <c r="BK404">
        <f t="shared" si="361"/>
        <v>0</v>
      </c>
      <c r="BM404">
        <f t="shared" si="362"/>
        <v>-67.512383428449922</v>
      </c>
      <c r="BN404">
        <f t="shared" si="350"/>
        <v>-141.03271494978472</v>
      </c>
      <c r="BQ404" s="56">
        <f t="shared" si="363"/>
        <v>25.953412873734027</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1.28693304431114</v>
      </c>
      <c r="D405">
        <f t="shared" si="321"/>
        <v>0.6808448551590377</v>
      </c>
      <c r="F405">
        <f t="shared" si="322"/>
        <v>2.1630890020792984E-5</v>
      </c>
      <c r="G405">
        <f t="shared" si="323"/>
        <v>1.8190884925566322E-3</v>
      </c>
      <c r="H405">
        <f t="shared" si="324"/>
        <v>-3.1397735615074436</v>
      </c>
      <c r="J405">
        <f t="shared" si="325"/>
        <v>15</v>
      </c>
      <c r="M405">
        <f t="shared" si="326"/>
        <v>2.7662316313543161E-3</v>
      </c>
      <c r="N405">
        <f t="shared" si="327"/>
        <v>-1.5707963250000001</v>
      </c>
      <c r="O405">
        <f t="shared" si="328"/>
        <v>237.61960588818999</v>
      </c>
      <c r="P405">
        <f t="shared" si="329"/>
        <v>1.5665879074261868</v>
      </c>
      <c r="Q405">
        <f t="shared" si="330"/>
        <v>166.24525217525309</v>
      </c>
      <c r="R405">
        <f t="shared" si="331"/>
        <v>1.5647810811414369</v>
      </c>
      <c r="S405">
        <f t="shared" si="332"/>
        <v>0.23004902187652518</v>
      </c>
      <c r="T405">
        <f t="shared" si="333"/>
        <v>-1.3386682713053866</v>
      </c>
      <c r="U405">
        <f t="shared" si="334"/>
        <v>0.28707979475736156</v>
      </c>
      <c r="V405">
        <f t="shared" si="335"/>
        <v>-1.279619415592288</v>
      </c>
      <c r="X405">
        <f t="shared" si="352"/>
        <v>-50.418706317838044</v>
      </c>
      <c r="Y405">
        <f t="shared" si="336"/>
        <v>-201.48884399195487</v>
      </c>
      <c r="Z405">
        <f t="shared" si="353"/>
        <v>-21.488843991954866</v>
      </c>
      <c r="AC405">
        <v>1</v>
      </c>
      <c r="AD405">
        <f t="shared" si="337"/>
        <v>237.61750167540001</v>
      </c>
      <c r="AE405">
        <f t="shared" si="338"/>
        <v>-6.701307130847374E-2</v>
      </c>
      <c r="AF405">
        <f t="shared" si="339"/>
        <v>2.0083479245140499E-2</v>
      </c>
      <c r="AG405">
        <f t="shared" si="315"/>
        <v>961.39742642409715</v>
      </c>
      <c r="AH405">
        <f t="shared" si="316"/>
        <v>-3257.7121470908487</v>
      </c>
      <c r="AJ405">
        <f t="shared" si="340"/>
        <v>18000</v>
      </c>
      <c r="AK405">
        <f t="shared" si="341"/>
        <v>76145.608491435007</v>
      </c>
      <c r="AL405">
        <v>1</v>
      </c>
      <c r="AM405">
        <f t="shared" si="342"/>
        <v>166.24224454335751</v>
      </c>
      <c r="AN405">
        <f t="shared" si="317"/>
        <v>458.67478121345982</v>
      </c>
      <c r="AO405">
        <f t="shared" si="318"/>
        <v>-105.51665292399009</v>
      </c>
      <c r="AQ405">
        <f t="shared" si="343"/>
        <v>2.7411521775301726E-3</v>
      </c>
      <c r="AR405">
        <f t="shared" si="344"/>
        <v>-5.2356006590826292</v>
      </c>
      <c r="AT405">
        <f t="shared" si="313"/>
        <v>-17053.444527761421</v>
      </c>
      <c r="AU405">
        <f t="shared" si="314"/>
        <v>-5042.4228841721115</v>
      </c>
      <c r="AV405">
        <f t="shared" si="354"/>
        <v>-2.8541006015943085</v>
      </c>
      <c r="AW405">
        <f t="shared" si="355"/>
        <v>897.91917316813146</v>
      </c>
      <c r="AX405">
        <f t="shared" si="356"/>
        <v>-6241.4419638368809</v>
      </c>
      <c r="AY405">
        <f t="shared" si="364"/>
        <v>-1.4279126340522688</v>
      </c>
      <c r="BA405">
        <f t="shared" si="345"/>
        <v>2.8201953502083348</v>
      </c>
      <c r="BB405">
        <f t="shared" si="357"/>
        <v>9.0055838442532146</v>
      </c>
      <c r="BC405">
        <f t="shared" si="358"/>
        <v>-1.4261879675420397</v>
      </c>
      <c r="BD405">
        <f t="shared" si="346"/>
        <v>-261.71455142587217</v>
      </c>
      <c r="BF405">
        <f t="shared" si="347"/>
        <v>-58.579984144207202</v>
      </c>
      <c r="BG405">
        <f t="shared" si="348"/>
        <v>-222.60078858418521</v>
      </c>
      <c r="BH405">
        <f t="shared" si="359"/>
        <v>-42.60078858418521</v>
      </c>
      <c r="BI405">
        <f t="shared" si="360"/>
        <v>-42.60078858418521</v>
      </c>
      <c r="BJ405">
        <f t="shared" si="349"/>
        <v>0</v>
      </c>
      <c r="BK405">
        <f t="shared" si="361"/>
        <v>0</v>
      </c>
      <c r="BM405">
        <f t="shared" si="362"/>
        <v>-67.585567988460426</v>
      </c>
      <c r="BN405">
        <f t="shared" si="350"/>
        <v>-140.88623715831301</v>
      </c>
      <c r="BQ405" s="56">
        <f t="shared" si="363"/>
        <v>25.907544644538355</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1.2896068459473344</v>
      </c>
      <c r="D406">
        <f t="shared" si="321"/>
        <v>0.68340032541921991</v>
      </c>
      <c r="F406">
        <f t="shared" si="322"/>
        <v>2.1406150469257434E-5</v>
      </c>
      <c r="G406">
        <f t="shared" si="323"/>
        <v>1.8096136778099324E-3</v>
      </c>
      <c r="H406">
        <f t="shared" si="324"/>
        <v>-3.1397830363221901</v>
      </c>
      <c r="J406">
        <f t="shared" si="325"/>
        <v>15</v>
      </c>
      <c r="M406">
        <f t="shared" si="326"/>
        <v>2.7518241749410126E-3</v>
      </c>
      <c r="N406">
        <f t="shared" si="327"/>
        <v>-1.5707963250000001</v>
      </c>
      <c r="O406">
        <f t="shared" si="328"/>
        <v>238.86366561824471</v>
      </c>
      <c r="P406">
        <f t="shared" si="329"/>
        <v>1.5666098260202848</v>
      </c>
      <c r="Q406">
        <f t="shared" si="330"/>
        <v>167.11561475446732</v>
      </c>
      <c r="R406">
        <f t="shared" si="331"/>
        <v>1.5648124097960496</v>
      </c>
      <c r="S406">
        <f t="shared" si="332"/>
        <v>0.22891379163161815</v>
      </c>
      <c r="T406">
        <f t="shared" si="333"/>
        <v>-1.3398346281374318</v>
      </c>
      <c r="U406">
        <f t="shared" si="334"/>
        <v>0.28570693224622173</v>
      </c>
      <c r="V406">
        <f t="shared" si="335"/>
        <v>-1.281052298682154</v>
      </c>
      <c r="X406">
        <f t="shared" si="352"/>
        <v>-50.53064589927618</v>
      </c>
      <c r="Y406">
        <f t="shared" si="336"/>
        <v>-201.48884383311753</v>
      </c>
      <c r="Z406">
        <f t="shared" si="353"/>
        <v>-21.488843833117528</v>
      </c>
      <c r="AC406">
        <v>1</v>
      </c>
      <c r="AD406">
        <f t="shared" si="337"/>
        <v>238.8615723648</v>
      </c>
      <c r="AE406">
        <f t="shared" si="338"/>
        <v>-6.7716615792208973E-2</v>
      </c>
      <c r="AF406">
        <f t="shared" si="339"/>
        <v>2.0188628351135999E-2</v>
      </c>
      <c r="AG406">
        <f t="shared" si="315"/>
        <v>952.2242933758215</v>
      </c>
      <c r="AH406">
        <f t="shared" si="316"/>
        <v>-3243.4797195547758</v>
      </c>
      <c r="AJ406">
        <f t="shared" si="340"/>
        <v>18000</v>
      </c>
      <c r="AK406">
        <f t="shared" si="341"/>
        <v>76544.276598719996</v>
      </c>
      <c r="AL406">
        <v>1</v>
      </c>
      <c r="AM406">
        <f t="shared" si="342"/>
        <v>167.11262278704001</v>
      </c>
      <c r="AN406">
        <f t="shared" si="317"/>
        <v>458.66818703983108</v>
      </c>
      <c r="AO406">
        <f t="shared" si="318"/>
        <v>-104.96712648280297</v>
      </c>
      <c r="AQ406">
        <f t="shared" si="343"/>
        <v>2.7126728752514986E-3</v>
      </c>
      <c r="AR406">
        <f t="shared" si="344"/>
        <v>-5.2083319204828777</v>
      </c>
      <c r="AT406">
        <f t="shared" ref="AT406:AT469" si="365">-AR406*AH406+AG406*AQ406</f>
        <v>-16890.535883784196</v>
      </c>
      <c r="AU406">
        <f t="shared" ref="AU406:AU469" si="366">AQ406*AH406+AG406*AR406</f>
        <v>-4968.2986821052082</v>
      </c>
      <c r="AV406">
        <f t="shared" si="354"/>
        <v>-2.8555142929654243</v>
      </c>
      <c r="AW406">
        <f t="shared" si="355"/>
        <v>894.18819021915488</v>
      </c>
      <c r="AX406">
        <f t="shared" si="356"/>
        <v>-6211.7126640116621</v>
      </c>
      <c r="AY406">
        <f t="shared" si="364"/>
        <v>-1.4278265198120235</v>
      </c>
      <c r="BA406">
        <f t="shared" si="345"/>
        <v>2.8054183840572482</v>
      </c>
      <c r="BB406">
        <f t="shared" si="357"/>
        <v>8.9599527723620724</v>
      </c>
      <c r="BC406">
        <f t="shared" si="358"/>
        <v>-1.4276877731534008</v>
      </c>
      <c r="BD406">
        <f t="shared" si="346"/>
        <v>-261.80048395759138</v>
      </c>
      <c r="BF406">
        <f t="shared" si="347"/>
        <v>-58.698303970323465</v>
      </c>
      <c r="BG406">
        <f t="shared" si="348"/>
        <v>-222.54084632205476</v>
      </c>
      <c r="BH406">
        <f t="shared" si="359"/>
        <v>-42.540846322054762</v>
      </c>
      <c r="BI406">
        <f t="shared" si="360"/>
        <v>-42.540846322054762</v>
      </c>
      <c r="BJ406">
        <f t="shared" si="349"/>
        <v>0</v>
      </c>
      <c r="BK406">
        <f t="shared" si="361"/>
        <v>0</v>
      </c>
      <c r="BM406">
        <f t="shared" si="362"/>
        <v>-67.658256742685538</v>
      </c>
      <c r="BN406">
        <f t="shared" si="350"/>
        <v>-140.74036236446335</v>
      </c>
      <c r="BQ406" s="56">
        <f t="shared" si="363"/>
        <v>25.861913572647207</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1.2922890343868454</v>
      </c>
      <c r="D407">
        <f t="shared" si="321"/>
        <v>0.68594520431586248</v>
      </c>
      <c r="F407">
        <f t="shared" si="322"/>
        <v>2.1184895314042721E-5</v>
      </c>
      <c r="G407">
        <f t="shared" si="323"/>
        <v>1.8002370537723491E-3</v>
      </c>
      <c r="H407">
        <f t="shared" si="324"/>
        <v>-3.1397924129462278</v>
      </c>
      <c r="J407">
        <f t="shared" si="325"/>
        <v>15</v>
      </c>
      <c r="M407">
        <f t="shared" si="326"/>
        <v>2.7375660185941673E-3</v>
      </c>
      <c r="N407">
        <f t="shared" si="327"/>
        <v>-1.5707963250000001</v>
      </c>
      <c r="O407">
        <f t="shared" si="328"/>
        <v>240.10772546186624</v>
      </c>
      <c r="P407">
        <f t="shared" si="329"/>
        <v>1.5666315174826526</v>
      </c>
      <c r="Q407">
        <f t="shared" si="330"/>
        <v>167.9859774960033</v>
      </c>
      <c r="R407">
        <f t="shared" si="331"/>
        <v>1.5648434138129561</v>
      </c>
      <c r="S407">
        <f t="shared" si="332"/>
        <v>0.22778940515098903</v>
      </c>
      <c r="T407">
        <f t="shared" si="333"/>
        <v>-1.3409895286261215</v>
      </c>
      <c r="U407">
        <f t="shared" si="334"/>
        <v>0.28434656225033222</v>
      </c>
      <c r="V407">
        <f t="shared" si="335"/>
        <v>-1.2824715395535369</v>
      </c>
      <c r="X407">
        <f t="shared" si="352"/>
        <v>-50.641949823347574</v>
      </c>
      <c r="Y407">
        <f t="shared" si="336"/>
        <v>-201.48803846119088</v>
      </c>
      <c r="Z407">
        <f t="shared" si="353"/>
        <v>-21.488038461190882</v>
      </c>
      <c r="AC407">
        <v>1</v>
      </c>
      <c r="AD407">
        <f t="shared" si="337"/>
        <v>240.10564305420002</v>
      </c>
      <c r="AE407">
        <f t="shared" si="338"/>
        <v>-6.8423834137478087E-2</v>
      </c>
      <c r="AF407">
        <f t="shared" si="339"/>
        <v>2.0293777457131502E-2</v>
      </c>
      <c r="AG407">
        <f t="shared" si="315"/>
        <v>943.17800645744228</v>
      </c>
      <c r="AH407">
        <f t="shared" si="316"/>
        <v>-3229.357157108821</v>
      </c>
      <c r="AJ407">
        <f t="shared" si="340"/>
        <v>18000</v>
      </c>
      <c r="AK407">
        <f t="shared" si="341"/>
        <v>76942.944706005001</v>
      </c>
      <c r="AL407">
        <v>1</v>
      </c>
      <c r="AM407">
        <f t="shared" si="342"/>
        <v>167.98300103072251</v>
      </c>
      <c r="AN407">
        <f t="shared" si="317"/>
        <v>458.66169509569204</v>
      </c>
      <c r="AO407">
        <f t="shared" si="318"/>
        <v>-104.42329400756546</v>
      </c>
      <c r="AQ407">
        <f t="shared" si="343"/>
        <v>2.6846351084230157E-3</v>
      </c>
      <c r="AR407">
        <f t="shared" si="344"/>
        <v>-5.1813457592564207</v>
      </c>
      <c r="AT407">
        <f t="shared" si="365"/>
        <v>-16729.883922320532</v>
      </c>
      <c r="AU407">
        <f t="shared" si="366"/>
        <v>-4895.6010095838055</v>
      </c>
      <c r="AV407">
        <f t="shared" si="354"/>
        <v>-2.856914540992018</v>
      </c>
      <c r="AW407">
        <f t="shared" si="355"/>
        <v>890.49923112941519</v>
      </c>
      <c r="AX407">
        <f t="shared" si="356"/>
        <v>-6182.2532838389625</v>
      </c>
      <c r="AY407">
        <f t="shared" si="364"/>
        <v>-1.4277390812010335</v>
      </c>
      <c r="BA407">
        <f t="shared" si="345"/>
        <v>2.79079425198797</v>
      </c>
      <c r="BB407">
        <f t="shared" si="357"/>
        <v>8.9145563964153265</v>
      </c>
      <c r="BC407">
        <f t="shared" si="358"/>
        <v>-1.4291754597909845</v>
      </c>
      <c r="BD407">
        <f t="shared" si="346"/>
        <v>-261.88572212326039</v>
      </c>
      <c r="BF407">
        <f t="shared" si="347"/>
        <v>-58.81589879386776</v>
      </c>
      <c r="BG407">
        <f t="shared" si="348"/>
        <v>-222.48081090839159</v>
      </c>
      <c r="BH407">
        <f t="shared" si="359"/>
        <v>-42.480810908391589</v>
      </c>
      <c r="BI407">
        <f t="shared" si="360"/>
        <v>-42.480810908391589</v>
      </c>
      <c r="BJ407">
        <f t="shared" si="349"/>
        <v>0</v>
      </c>
      <c r="BK407">
        <f t="shared" si="361"/>
        <v>0</v>
      </c>
      <c r="BM407">
        <f t="shared" si="362"/>
        <v>-67.730455190283081</v>
      </c>
      <c r="BN407">
        <f t="shared" si="350"/>
        <v>-140.59508878513122</v>
      </c>
      <c r="BQ407" s="56">
        <f t="shared" si="363"/>
        <v>25.81651719670046</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1.2949795575169125</v>
      </c>
      <c r="D408">
        <f t="shared" si="321"/>
        <v>0.68847952479901853</v>
      </c>
      <c r="F408">
        <f t="shared" si="322"/>
        <v>2.0967052895026322E-5</v>
      </c>
      <c r="G408">
        <f t="shared" si="323"/>
        <v>1.7909571019060415E-3</v>
      </c>
      <c r="H408">
        <f t="shared" si="324"/>
        <v>-3.1398016928980943</v>
      </c>
      <c r="J408">
        <f t="shared" si="325"/>
        <v>15</v>
      </c>
      <c r="M408">
        <f t="shared" si="326"/>
        <v>2.7234548535498677E-3</v>
      </c>
      <c r="N408">
        <f t="shared" si="327"/>
        <v>-1.5707963250000001</v>
      </c>
      <c r="O408">
        <f t="shared" si="328"/>
        <v>241.35178541729846</v>
      </c>
      <c r="P408">
        <f t="shared" si="329"/>
        <v>1.5666529853255562</v>
      </c>
      <c r="Q408">
        <f t="shared" si="330"/>
        <v>168.856340397351</v>
      </c>
      <c r="R408">
        <f t="shared" si="331"/>
        <v>1.564874098212091</v>
      </c>
      <c r="S408">
        <f t="shared" si="332"/>
        <v>0.22667571236041839</v>
      </c>
      <c r="T408">
        <f t="shared" si="333"/>
        <v>-1.3421331377026249</v>
      </c>
      <c r="U408">
        <f t="shared" si="334"/>
        <v>0.28299852349430932</v>
      </c>
      <c r="V408">
        <f t="shared" si="335"/>
        <v>-1.283877326474359</v>
      </c>
      <c r="X408">
        <f t="shared" si="352"/>
        <v>-50.752624191588055</v>
      </c>
      <c r="Y408">
        <f t="shared" si="336"/>
        <v>-201.48644582324008</v>
      </c>
      <c r="Z408">
        <f t="shared" si="353"/>
        <v>-21.486445823240075</v>
      </c>
      <c r="AC408">
        <v>1</v>
      </c>
      <c r="AD408">
        <f t="shared" si="337"/>
        <v>241.34971374360001</v>
      </c>
      <c r="AE408">
        <f t="shared" si="338"/>
        <v>-6.9134726344281069E-2</v>
      </c>
      <c r="AF408">
        <f t="shared" si="339"/>
        <v>2.0398926563127001E-2</v>
      </c>
      <c r="AG408">
        <f t="shared" si="315"/>
        <v>934.25631136290997</v>
      </c>
      <c r="AH408">
        <f t="shared" si="316"/>
        <v>-3215.3434259649516</v>
      </c>
      <c r="AJ408">
        <f t="shared" si="340"/>
        <v>18000</v>
      </c>
      <c r="AK408">
        <f t="shared" si="341"/>
        <v>77341.612813290005</v>
      </c>
      <c r="AL408">
        <v>1</v>
      </c>
      <c r="AM408">
        <f t="shared" si="342"/>
        <v>168.85337927440503</v>
      </c>
      <c r="AN408">
        <f t="shared" si="317"/>
        <v>458.65530327878361</v>
      </c>
      <c r="AO408">
        <f t="shared" si="318"/>
        <v>-103.88506745970793</v>
      </c>
      <c r="AQ408">
        <f t="shared" si="343"/>
        <v>2.6570297967292494E-3</v>
      </c>
      <c r="AR408">
        <f t="shared" si="344"/>
        <v>-5.1546378056547439</v>
      </c>
      <c r="AT408">
        <f t="shared" si="365"/>
        <v>-16571.448434785314</v>
      </c>
      <c r="AU408">
        <f t="shared" si="366"/>
        <v>-4824.2961660123119</v>
      </c>
      <c r="AV408">
        <f t="shared" si="354"/>
        <v>-2.8583015308667234</v>
      </c>
      <c r="AW408">
        <f t="shared" si="355"/>
        <v>886.8517963196457</v>
      </c>
      <c r="AX408">
        <f t="shared" si="356"/>
        <v>-6153.0603223198596</v>
      </c>
      <c r="AY408">
        <f t="shared" si="364"/>
        <v>-1.4276503099747788</v>
      </c>
      <c r="BA408">
        <f t="shared" si="345"/>
        <v>2.7763205943147797</v>
      </c>
      <c r="BB408">
        <f t="shared" si="357"/>
        <v>8.869392292591753</v>
      </c>
      <c r="BC408">
        <f t="shared" si="358"/>
        <v>-1.4306512208919446</v>
      </c>
      <c r="BD408">
        <f t="shared" si="346"/>
        <v>-261.9702770060116</v>
      </c>
      <c r="BF408">
        <f t="shared" si="347"/>
        <v>-58.93277645550161</v>
      </c>
      <c r="BG408">
        <f t="shared" si="348"/>
        <v>-222.42069162543513</v>
      </c>
      <c r="BH408">
        <f t="shared" si="359"/>
        <v>-42.420691625435126</v>
      </c>
      <c r="BI408">
        <f t="shared" si="360"/>
        <v>-42.420691625435126</v>
      </c>
      <c r="BJ408">
        <f t="shared" si="349"/>
        <v>0</v>
      </c>
      <c r="BK408">
        <f t="shared" si="361"/>
        <v>0</v>
      </c>
      <c r="BM408">
        <f t="shared" si="362"/>
        <v>-67.802168748093365</v>
      </c>
      <c r="BN408">
        <f t="shared" si="350"/>
        <v>-140.45041461942355</v>
      </c>
      <c r="BQ408" s="56">
        <f t="shared" si="363"/>
        <v>25.77135309287689</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1.2976783634956972</v>
      </c>
      <c r="D409">
        <f t="shared" si="321"/>
        <v>0.69100332008841714</v>
      </c>
      <c r="F409">
        <f t="shared" si="322"/>
        <v>2.075255338487374E-5</v>
      </c>
      <c r="G409">
        <f t="shared" si="323"/>
        <v>1.7817723348258394E-3</v>
      </c>
      <c r="H409">
        <f t="shared" si="324"/>
        <v>-3.1398108776651745</v>
      </c>
      <c r="J409">
        <f t="shared" si="325"/>
        <v>15</v>
      </c>
      <c r="M409">
        <f t="shared" si="326"/>
        <v>2.7094884184034585E-3</v>
      </c>
      <c r="N409">
        <f t="shared" si="327"/>
        <v>-1.5707963250000001</v>
      </c>
      <c r="O409">
        <f t="shared" si="328"/>
        <v>242.59584548282129</v>
      </c>
      <c r="P409">
        <f t="shared" si="329"/>
        <v>1.5666742329892163</v>
      </c>
      <c r="Q409">
        <f t="shared" si="330"/>
        <v>169.72670345605187</v>
      </c>
      <c r="R409">
        <f t="shared" si="331"/>
        <v>1.5649044679104211</v>
      </c>
      <c r="S409">
        <f t="shared" si="332"/>
        <v>0.22557256585062038</v>
      </c>
      <c r="T409">
        <f t="shared" si="333"/>
        <v>-1.3432656172069146</v>
      </c>
      <c r="U409">
        <f t="shared" si="334"/>
        <v>0.28166265729720841</v>
      </c>
      <c r="V409">
        <f t="shared" si="335"/>
        <v>-1.2852698443726882</v>
      </c>
      <c r="X409">
        <f t="shared" si="352"/>
        <v>-50.862675029017993</v>
      </c>
      <c r="Y409">
        <f t="shared" si="336"/>
        <v>-201.48408349064925</v>
      </c>
      <c r="Z409">
        <f t="shared" si="353"/>
        <v>-21.484083490649255</v>
      </c>
      <c r="AC409">
        <v>1</v>
      </c>
      <c r="AD409">
        <f t="shared" si="337"/>
        <v>242.59378443300002</v>
      </c>
      <c r="AE409">
        <f t="shared" si="338"/>
        <v>-6.9849292412617905E-2</v>
      </c>
      <c r="AF409">
        <f t="shared" si="339"/>
        <v>2.0504075669122501E-2</v>
      </c>
      <c r="AG409">
        <f t="shared" si="315"/>
        <v>925.4570018604843</v>
      </c>
      <c r="AH409">
        <f t="shared" si="316"/>
        <v>-3201.437499428956</v>
      </c>
      <c r="AJ409">
        <f t="shared" si="340"/>
        <v>18000</v>
      </c>
      <c r="AK409">
        <f t="shared" si="341"/>
        <v>77740.280920575009</v>
      </c>
      <c r="AL409">
        <v>1</v>
      </c>
      <c r="AM409">
        <f t="shared" si="342"/>
        <v>169.7237575180875</v>
      </c>
      <c r="AN409">
        <f t="shared" si="317"/>
        <v>458.64900954060869</v>
      </c>
      <c r="AO409">
        <f t="shared" si="318"/>
        <v>-103.35236060626343</v>
      </c>
      <c r="AQ409">
        <f t="shared" si="343"/>
        <v>2.6298480920846569E-3</v>
      </c>
      <c r="AR409">
        <f t="shared" si="344"/>
        <v>-5.128203779565081</v>
      </c>
      <c r="AT409">
        <f t="shared" si="365"/>
        <v>-16415.190073282305</v>
      </c>
      <c r="AU409">
        <f t="shared" si="366"/>
        <v>-4754.351389065705</v>
      </c>
      <c r="AV409">
        <f t="shared" si="354"/>
        <v>-2.8596754445053989</v>
      </c>
      <c r="AW409">
        <f t="shared" si="355"/>
        <v>883.24538912869025</v>
      </c>
      <c r="AX409">
        <f t="shared" si="356"/>
        <v>-6124.1303360416177</v>
      </c>
      <c r="AY409">
        <f t="shared" si="364"/>
        <v>-1.4275601987400599</v>
      </c>
      <c r="BA409">
        <f t="shared" si="345"/>
        <v>2.7619950995101163</v>
      </c>
      <c r="BB409">
        <f t="shared" si="357"/>
        <v>8.824458073863088</v>
      </c>
      <c r="BC409">
        <f t="shared" si="358"/>
        <v>-1.432115245765339</v>
      </c>
      <c r="BD409">
        <f t="shared" si="346"/>
        <v>-262.05415945245511</v>
      </c>
      <c r="BF409">
        <f t="shared" si="347"/>
        <v>-59.04894467837628</v>
      </c>
      <c r="BG409">
        <f t="shared" si="348"/>
        <v>-222.36049750166603</v>
      </c>
      <c r="BH409">
        <f t="shared" si="359"/>
        <v>-42.360497501666032</v>
      </c>
      <c r="BI409">
        <f t="shared" si="360"/>
        <v>-42.360497501666032</v>
      </c>
      <c r="BJ409">
        <f t="shared" si="349"/>
        <v>0</v>
      </c>
      <c r="BK409">
        <f t="shared" si="361"/>
        <v>0</v>
      </c>
      <c r="BM409">
        <f t="shared" si="362"/>
        <v>-67.873402752239372</v>
      </c>
      <c r="BN409">
        <f t="shared" si="350"/>
        <v>-140.30633804921092</v>
      </c>
      <c r="BQ409" s="56">
        <f t="shared" si="363"/>
        <v>25.726418874148223</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1.3003854007527933</v>
      </c>
      <c r="D410">
        <f t="shared" si="321"/>
        <v>0.69351662366476441</v>
      </c>
      <c r="F410">
        <f t="shared" si="322"/>
        <v>2.0541328733073791E-5</v>
      </c>
      <c r="G410">
        <f t="shared" si="323"/>
        <v>1.7726812955044344E-3</v>
      </c>
      <c r="H410">
        <f t="shared" si="324"/>
        <v>-3.1398199687044959</v>
      </c>
      <c r="J410">
        <f t="shared" si="325"/>
        <v>15</v>
      </c>
      <c r="M410">
        <f t="shared" si="326"/>
        <v>2.6956644979013998E-3</v>
      </c>
      <c r="N410">
        <f t="shared" si="327"/>
        <v>-1.5707963250000001</v>
      </c>
      <c r="O410">
        <f t="shared" si="328"/>
        <v>243.83990565674961</v>
      </c>
      <c r="P410">
        <f t="shared" si="329"/>
        <v>1.5666952638436471</v>
      </c>
      <c r="Q410">
        <f t="shared" si="330"/>
        <v>170.59706666969751</v>
      </c>
      <c r="R410">
        <f t="shared" si="331"/>
        <v>1.5649345277245732</v>
      </c>
      <c r="S410">
        <f t="shared" si="332"/>
        <v>0.2244798208206859</v>
      </c>
      <c r="T410">
        <f t="shared" si="333"/>
        <v>-1.3443871259583864</v>
      </c>
      <c r="U410">
        <f t="shared" si="334"/>
        <v>0.28033880752493839</v>
      </c>
      <c r="V410">
        <f t="shared" si="335"/>
        <v>-1.2866492749078526</v>
      </c>
      <c r="X410">
        <f t="shared" si="352"/>
        <v>-50.972108285294475</v>
      </c>
      <c r="Y410">
        <f t="shared" si="336"/>
        <v>-201.48096866753076</v>
      </c>
      <c r="Z410">
        <f t="shared" si="353"/>
        <v>-21.48096866753076</v>
      </c>
      <c r="AC410">
        <v>1</v>
      </c>
      <c r="AD410">
        <f t="shared" si="337"/>
        <v>243.83785512240001</v>
      </c>
      <c r="AE410">
        <f t="shared" si="338"/>
        <v>-7.0567532342488623E-2</v>
      </c>
      <c r="AF410">
        <f t="shared" si="339"/>
        <v>2.0609224775118E-2</v>
      </c>
      <c r="AG410">
        <f t="shared" si="315"/>
        <v>916.77791861988283</v>
      </c>
      <c r="AH410">
        <f t="shared" si="316"/>
        <v>-3187.6383580620072</v>
      </c>
      <c r="AJ410">
        <f t="shared" si="340"/>
        <v>18000</v>
      </c>
      <c r="AK410">
        <f t="shared" si="341"/>
        <v>78138.949027860013</v>
      </c>
      <c r="AL410">
        <v>1</v>
      </c>
      <c r="AM410">
        <f t="shared" si="342"/>
        <v>170.59413576177002</v>
      </c>
      <c r="AN410">
        <f t="shared" si="317"/>
        <v>458.64281188479009</v>
      </c>
      <c r="AO410">
        <f t="shared" si="318"/>
        <v>-102.82508897381578</v>
      </c>
      <c r="AQ410">
        <f t="shared" si="343"/>
        <v>2.6030813715427498E-3</v>
      </c>
      <c r="AR410">
        <f t="shared" si="344"/>
        <v>-5.1020394882237898</v>
      </c>
      <c r="AT410">
        <f t="shared" si="365"/>
        <v>-16261.070329487404</v>
      </c>
      <c r="AU410">
        <f t="shared" si="366"/>
        <v>-4685.7348247593445</v>
      </c>
      <c r="AV410">
        <f t="shared" si="354"/>
        <v>-2.8610364606166359</v>
      </c>
      <c r="AW410">
        <f t="shared" si="355"/>
        <v>879.67951602802066</v>
      </c>
      <c r="AX410">
        <f t="shared" si="356"/>
        <v>-6095.4599380521922</v>
      </c>
      <c r="AY410">
        <f t="shared" si="364"/>
        <v>-1.4274687409145619</v>
      </c>
      <c r="BA410">
        <f t="shared" si="345"/>
        <v>2.7478155029889328</v>
      </c>
      <c r="BB410">
        <f t="shared" si="357"/>
        <v>8.779751389266039</v>
      </c>
      <c r="BC410">
        <f t="shared" si="358"/>
        <v>-1.433567719702074</v>
      </c>
      <c r="BD410">
        <f t="shared" si="346"/>
        <v>-262.13738007897786</v>
      </c>
      <c r="BF410">
        <f t="shared" si="347"/>
        <v>-59.164411070421252</v>
      </c>
      <c r="BG410">
        <f t="shared" si="348"/>
        <v>-222.30023731864947</v>
      </c>
      <c r="BH410">
        <f t="shared" si="359"/>
        <v>-42.300237318649465</v>
      </c>
      <c r="BI410">
        <f t="shared" si="360"/>
        <v>-42.300237318649465</v>
      </c>
      <c r="BJ410">
        <f t="shared" si="349"/>
        <v>0</v>
      </c>
      <c r="BK410">
        <f t="shared" si="361"/>
        <v>0</v>
      </c>
      <c r="BM410">
        <f t="shared" si="362"/>
        <v>-67.944162459687291</v>
      </c>
      <c r="BN410">
        <f t="shared" si="350"/>
        <v>-140.16285723967161</v>
      </c>
      <c r="BQ410" s="56">
        <f t="shared" si="363"/>
        <v>25.681712189551178</v>
      </c>
    </row>
    <row r="411" spans="1:81" x14ac:dyDescent="0.25">
      <c r="A411">
        <f t="shared" si="319"/>
        <v>985000</v>
      </c>
      <c r="B411">
        <f t="shared" si="351"/>
        <v>985</v>
      </c>
      <c r="C411">
        <f t="shared" si="320"/>
        <v>1.3031006179896836</v>
      </c>
      <c r="D411">
        <f t="shared" si="321"/>
        <v>0.69601946926116853</v>
      </c>
      <c r="F411">
        <f t="shared" si="322"/>
        <v>2.0333312611957523E-5</v>
      </c>
      <c r="G411">
        <f t="shared" si="323"/>
        <v>1.7636825565017855E-3</v>
      </c>
      <c r="H411">
        <f t="shared" si="324"/>
        <v>-3.1398289674434983</v>
      </c>
      <c r="J411">
        <f t="shared" si="325"/>
        <v>15</v>
      </c>
      <c r="M411">
        <f t="shared" si="326"/>
        <v>2.6819809217699208E-3</v>
      </c>
      <c r="N411">
        <f t="shared" si="327"/>
        <v>-1.5707963250000001</v>
      </c>
      <c r="O411">
        <f t="shared" si="328"/>
        <v>245.08396593743265</v>
      </c>
      <c r="P411">
        <f t="shared" si="329"/>
        <v>1.5667160811904384</v>
      </c>
      <c r="Q411">
        <f t="shared" si="330"/>
        <v>171.46743003592849</v>
      </c>
      <c r="R411">
        <f t="shared" si="331"/>
        <v>1.5649642823733798</v>
      </c>
      <c r="S411">
        <f t="shared" si="332"/>
        <v>0.22339733502288786</v>
      </c>
      <c r="T411">
        <f t="shared" si="333"/>
        <v>-1.3454978198245966</v>
      </c>
      <c r="U411">
        <f t="shared" si="334"/>
        <v>0.27902682054357791</v>
      </c>
      <c r="V411">
        <f t="shared" si="335"/>
        <v>-1.2880157965398187</v>
      </c>
      <c r="X411">
        <f t="shared" si="352"/>
        <v>-51.080929835843676</v>
      </c>
      <c r="Y411">
        <f t="shared" si="336"/>
        <v>-201.47711819892587</v>
      </c>
      <c r="Z411">
        <f t="shared" si="353"/>
        <v>-21.477118198925865</v>
      </c>
      <c r="AC411">
        <v>1</v>
      </c>
      <c r="AD411">
        <f t="shared" si="337"/>
        <v>245.08192581180001</v>
      </c>
      <c r="AE411">
        <f t="shared" si="338"/>
        <v>-7.1289446133893195E-2</v>
      </c>
      <c r="AF411">
        <f t="shared" si="339"/>
        <v>2.0714373881113499E-2</v>
      </c>
      <c r="AG411">
        <f t="shared" si="315"/>
        <v>908.21694807087931</v>
      </c>
      <c r="AH411">
        <f t="shared" si="316"/>
        <v>-3173.9449898281759</v>
      </c>
      <c r="AJ411">
        <f t="shared" si="340"/>
        <v>18000</v>
      </c>
      <c r="AK411">
        <f t="shared" si="341"/>
        <v>78537.617135145003</v>
      </c>
      <c r="AL411">
        <v>1</v>
      </c>
      <c r="AM411">
        <f t="shared" si="342"/>
        <v>171.46451400545251</v>
      </c>
      <c r="AN411">
        <f t="shared" si="317"/>
        <v>458.636708365488</v>
      </c>
      <c r="AO411">
        <f t="shared" si="318"/>
        <v>-102.30316980385051</v>
      </c>
      <c r="AQ411">
        <f t="shared" si="343"/>
        <v>2.5767212304565359E-3</v>
      </c>
      <c r="AR411">
        <f t="shared" si="344"/>
        <v>-5.0761408239993751</v>
      </c>
      <c r="AT411">
        <f t="shared" si="365"/>
        <v>-16109.05151410313</v>
      </c>
      <c r="AU411">
        <f t="shared" si="366"/>
        <v>-4618.4154985903024</v>
      </c>
      <c r="AV411">
        <f t="shared" si="354"/>
        <v>-2.8623847547695749</v>
      </c>
      <c r="AW411">
        <f t="shared" si="355"/>
        <v>876.15368681823384</v>
      </c>
      <c r="AX411">
        <f t="shared" si="356"/>
        <v>-6067.0457967599468</v>
      </c>
      <c r="AY411">
        <f t="shared" si="364"/>
        <v>-1.4273759306882365</v>
      </c>
      <c r="BA411">
        <f t="shared" si="345"/>
        <v>2.7337795859293941</v>
      </c>
      <c r="BB411">
        <f t="shared" si="357"/>
        <v>8.735269923191689</v>
      </c>
      <c r="BC411">
        <f t="shared" si="358"/>
        <v>-1.4350088240813383</v>
      </c>
      <c r="BD411">
        <f t="shared" si="346"/>
        <v>-262.21994927784186</v>
      </c>
      <c r="BF411">
        <f t="shared" si="347"/>
        <v>-59.279183126577017</v>
      </c>
      <c r="BG411">
        <f t="shared" si="348"/>
        <v>-222.23991961766913</v>
      </c>
      <c r="BH411">
        <f t="shared" si="359"/>
        <v>-42.239919617669131</v>
      </c>
      <c r="BI411">
        <f t="shared" si="360"/>
        <v>-42.239919617669131</v>
      </c>
      <c r="BJ411">
        <f t="shared" si="349"/>
        <v>0</v>
      </c>
      <c r="BK411">
        <f t="shared" si="361"/>
        <v>0</v>
      </c>
      <c r="BM411">
        <f t="shared" si="362"/>
        <v>-68.014453049768704</v>
      </c>
      <c r="BN411">
        <f t="shared" si="350"/>
        <v>-140.01997033982727</v>
      </c>
      <c r="BQ411" s="56">
        <f t="shared" si="363"/>
        <v>25.637230723476826</v>
      </c>
    </row>
    <row r="412" spans="1:81" x14ac:dyDescent="0.25">
      <c r="A412">
        <f t="shared" si="319"/>
        <v>990000</v>
      </c>
      <c r="B412">
        <f t="shared" si="351"/>
        <v>990</v>
      </c>
      <c r="C412">
        <f t="shared" si="320"/>
        <v>1.3058239641801446</v>
      </c>
      <c r="D412">
        <f t="shared" si="321"/>
        <v>0.69851189085468735</v>
      </c>
      <c r="F412">
        <f t="shared" si="322"/>
        <v>2.0128440364620868E-5</v>
      </c>
      <c r="G412">
        <f t="shared" si="323"/>
        <v>1.7547747192178732E-3</v>
      </c>
      <c r="H412">
        <f t="shared" si="324"/>
        <v>-3.1398378752807825</v>
      </c>
      <c r="J412">
        <f t="shared" si="325"/>
        <v>15</v>
      </c>
      <c r="M412">
        <f t="shared" si="326"/>
        <v>2.6684355635791632E-3</v>
      </c>
      <c r="N412">
        <f t="shared" si="327"/>
        <v>-1.5707963250000001</v>
      </c>
      <c r="O412">
        <f t="shared" si="328"/>
        <v>246.328026323253</v>
      </c>
      <c r="P412">
        <f t="shared" si="329"/>
        <v>1.5667366882644824</v>
      </c>
      <c r="Q412">
        <f t="shared" si="330"/>
        <v>172.33779355243291</v>
      </c>
      <c r="R412">
        <f t="shared" si="331"/>
        <v>1.5649937364803495</v>
      </c>
      <c r="S412">
        <f t="shared" si="332"/>
        <v>0.22232496870881205</v>
      </c>
      <c r="T412">
        <f t="shared" si="333"/>
        <v>-1.3465978517881712</v>
      </c>
      <c r="U412">
        <f t="shared" si="334"/>
        <v>0.27772654517357975</v>
      </c>
      <c r="V412">
        <f t="shared" si="335"/>
        <v>-1.2893695845968864</v>
      </c>
      <c r="X412">
        <f t="shared" si="352"/>
        <v>-51.189145482973757</v>
      </c>
      <c r="Y412">
        <f t="shared" si="336"/>
        <v>-201.4725485788037</v>
      </c>
      <c r="Z412">
        <f t="shared" si="353"/>
        <v>-21.472548578803696</v>
      </c>
      <c r="AC412">
        <v>1</v>
      </c>
      <c r="AD412">
        <f t="shared" si="337"/>
        <v>246.32599650120002</v>
      </c>
      <c r="AE412">
        <f t="shared" si="338"/>
        <v>-7.2015033786831634E-2</v>
      </c>
      <c r="AF412">
        <f t="shared" si="339"/>
        <v>2.0819522987109002E-2</v>
      </c>
      <c r="AG412">
        <f t="shared" si="315"/>
        <v>899.77202129245381</v>
      </c>
      <c r="AH412">
        <f t="shared" si="316"/>
        <v>-3160.3563902286332</v>
      </c>
      <c r="AJ412">
        <f t="shared" si="340"/>
        <v>18000</v>
      </c>
      <c r="AK412">
        <f t="shared" si="341"/>
        <v>78936.285242430007</v>
      </c>
      <c r="AL412">
        <v>1</v>
      </c>
      <c r="AM412">
        <f t="shared" si="342"/>
        <v>172.33489224913501</v>
      </c>
      <c r="AN412">
        <f t="shared" si="317"/>
        <v>458.63069708587221</v>
      </c>
      <c r="AO412">
        <f t="shared" si="318"/>
        <v>-101.78652200945785</v>
      </c>
      <c r="AQ412">
        <f t="shared" si="343"/>
        <v>2.5507594758801457E-3</v>
      </c>
      <c r="AR412">
        <f t="shared" si="344"/>
        <v>-5.0505037622426894</v>
      </c>
      <c r="AT412">
        <f t="shared" si="365"/>
        <v>-15959.096736867992</v>
      </c>
      <c r="AU412">
        <f t="shared" si="366"/>
        <v>-4552.3632877077807</v>
      </c>
      <c r="AV412">
        <f t="shared" si="354"/>
        <v>-2.8637204994600887</v>
      </c>
      <c r="AW412">
        <f t="shared" si="355"/>
        <v>872.66741480864425</v>
      </c>
      <c r="AX412">
        <f t="shared" si="356"/>
        <v>-6038.8846348579082</v>
      </c>
      <c r="AY412">
        <f t="shared" si="364"/>
        <v>-1.4272817629864232</v>
      </c>
      <c r="BA412">
        <f t="shared" si="345"/>
        <v>2.7198851741286894</v>
      </c>
      <c r="BB412">
        <f t="shared" si="357"/>
        <v>8.6910113946918912</v>
      </c>
      <c r="BC412">
        <f t="shared" si="358"/>
        <v>-1.4364387364736655</v>
      </c>
      <c r="BD412">
        <f t="shared" si="346"/>
        <v>-262.30187722308932</v>
      </c>
      <c r="BF412">
        <f t="shared" si="347"/>
        <v>-59.393268230973469</v>
      </c>
      <c r="BG412">
        <f t="shared" si="348"/>
        <v>-222.17955270615903</v>
      </c>
      <c r="BH412">
        <f t="shared" si="359"/>
        <v>-42.179552706159029</v>
      </c>
      <c r="BI412">
        <f t="shared" si="360"/>
        <v>-42.179552706159029</v>
      </c>
      <c r="BJ412">
        <f t="shared" si="349"/>
        <v>0</v>
      </c>
      <c r="BK412">
        <f t="shared" si="361"/>
        <v>0</v>
      </c>
      <c r="BM412">
        <f t="shared" si="362"/>
        <v>-68.084279625665374</v>
      </c>
      <c r="BN412">
        <f t="shared" si="350"/>
        <v>-139.87767548306974</v>
      </c>
      <c r="BQ412" s="56">
        <f t="shared" si="363"/>
        <v>25.592972194977026</v>
      </c>
    </row>
    <row r="413" spans="1:81" x14ac:dyDescent="0.25">
      <c r="A413">
        <f t="shared" si="319"/>
        <v>995000</v>
      </c>
      <c r="B413">
        <f t="shared" si="351"/>
        <v>995</v>
      </c>
      <c r="C413">
        <f t="shared" si="320"/>
        <v>1.3085553885706018</v>
      </c>
      <c r="D413">
        <f t="shared" si="321"/>
        <v>0.70099392265799976</v>
      </c>
      <c r="F413">
        <f t="shared" si="322"/>
        <v>1.9926648954674519E-5</v>
      </c>
      <c r="G413">
        <f t="shared" si="323"/>
        <v>1.7459564131679954E-3</v>
      </c>
      <c r="H413">
        <f t="shared" si="324"/>
        <v>-3.1398466935868323</v>
      </c>
      <c r="J413">
        <f t="shared" si="325"/>
        <v>15</v>
      </c>
      <c r="M413">
        <f t="shared" si="326"/>
        <v>2.6550263396415796E-3</v>
      </c>
      <c r="N413">
        <f t="shared" si="327"/>
        <v>-1.5707963250000001</v>
      </c>
      <c r="O413">
        <f t="shared" si="328"/>
        <v>247.5720868126256</v>
      </c>
      <c r="P413">
        <f t="shared" si="329"/>
        <v>1.5667570882356507</v>
      </c>
      <c r="Q413">
        <f t="shared" si="330"/>
        <v>173.20815721694544</v>
      </c>
      <c r="R413">
        <f t="shared" si="331"/>
        <v>1.5650228945760605</v>
      </c>
      <c r="S413">
        <f t="shared" si="332"/>
        <v>0.22126258457678041</v>
      </c>
      <c r="T413">
        <f t="shared" si="333"/>
        <v>-1.3476873720119416</v>
      </c>
      <c r="U413">
        <f t="shared" si="334"/>
        <v>0.27643783264484878</v>
      </c>
      <c r="V413">
        <f t="shared" si="335"/>
        <v>-1.2907108113417409</v>
      </c>
      <c r="X413">
        <f t="shared" si="352"/>
        <v>-51.296760956968441</v>
      </c>
      <c r="Y413">
        <f t="shared" si="336"/>
        <v>-201.46727595786314</v>
      </c>
      <c r="Z413">
        <f t="shared" si="353"/>
        <v>-21.467275957863137</v>
      </c>
      <c r="AC413">
        <v>1</v>
      </c>
      <c r="AD413">
        <f t="shared" si="337"/>
        <v>247.57006719060001</v>
      </c>
      <c r="AE413">
        <f t="shared" si="338"/>
        <v>-7.2744295301303941E-2</v>
      </c>
      <c r="AF413">
        <f t="shared" si="339"/>
        <v>2.0924672093104502E-2</v>
      </c>
      <c r="AG413">
        <f t="shared" si="315"/>
        <v>891.44111293163837</v>
      </c>
      <c r="AH413">
        <f t="shared" si="316"/>
        <v>-3146.87156242326</v>
      </c>
      <c r="AJ413">
        <f t="shared" si="340"/>
        <v>18000</v>
      </c>
      <c r="AK413">
        <f t="shared" si="341"/>
        <v>79334.953349714997</v>
      </c>
      <c r="AL413">
        <v>1</v>
      </c>
      <c r="AM413">
        <f t="shared" si="342"/>
        <v>173.2052704928175</v>
      </c>
      <c r="AN413">
        <f t="shared" si="317"/>
        <v>458.62477619664821</v>
      </c>
      <c r="AO413">
        <f t="shared" si="318"/>
        <v>-101.27506613334126</v>
      </c>
      <c r="AQ413">
        <f t="shared" si="343"/>
        <v>2.5251881202019849E-3</v>
      </c>
      <c r="AR413">
        <f t="shared" si="344"/>
        <v>-5.0251243592019499</v>
      </c>
      <c r="AT413">
        <f t="shared" si="365"/>
        <v>-15811.16988710479</v>
      </c>
      <c r="AU413">
        <f t="shared" si="366"/>
        <v>-4487.5488940721052</v>
      </c>
      <c r="AV413">
        <f t="shared" si="354"/>
        <v>-2.8650438641753673</v>
      </c>
      <c r="AW413">
        <f t="shared" si="355"/>
        <v>869.22021698102378</v>
      </c>
      <c r="AX413">
        <f t="shared" si="356"/>
        <v>-6010.9732282719469</v>
      </c>
      <c r="AY413">
        <f t="shared" si="364"/>
        <v>-1.4271862334346217</v>
      </c>
      <c r="BA413">
        <f t="shared" si="345"/>
        <v>2.7061301368927464</v>
      </c>
      <c r="BB413">
        <f t="shared" si="357"/>
        <v>8.6469735568021537</v>
      </c>
      <c r="BC413">
        <f t="shared" si="358"/>
        <v>-1.4378576307407456</v>
      </c>
      <c r="BD413">
        <f t="shared" si="346"/>
        <v>-262.3831738762612</v>
      </c>
      <c r="BF413">
        <f t="shared" si="347"/>
        <v>-59.506673659055821</v>
      </c>
      <c r="BG413">
        <f t="shared" si="348"/>
        <v>-222.11914466394106</v>
      </c>
      <c r="BH413">
        <f t="shared" si="359"/>
        <v>-42.119144663941057</v>
      </c>
      <c r="BI413">
        <f t="shared" si="360"/>
        <v>-42.119144663941057</v>
      </c>
      <c r="BJ413">
        <f t="shared" si="349"/>
        <v>0</v>
      </c>
      <c r="BK413">
        <f t="shared" si="361"/>
        <v>0</v>
      </c>
      <c r="BM413">
        <f t="shared" si="362"/>
        <v>-68.153647215857973</v>
      </c>
      <c r="BN413">
        <f t="shared" si="350"/>
        <v>-139.73597078767989</v>
      </c>
      <c r="BQ413" s="56">
        <f t="shared" si="363"/>
        <v>25.54893435708729</v>
      </c>
    </row>
    <row r="414" spans="1:81" x14ac:dyDescent="0.25">
      <c r="A414">
        <f t="shared" si="319"/>
        <v>1000000</v>
      </c>
      <c r="B414">
        <f t="shared" si="351"/>
        <v>1000</v>
      </c>
      <c r="C414">
        <f t="shared" si="320"/>
        <v>1.3112948406804361</v>
      </c>
      <c r="D414">
        <f t="shared" si="321"/>
        <v>0.70346559911119999</v>
      </c>
      <c r="F414">
        <f t="shared" si="322"/>
        <v>1.9727876917748373E-5</v>
      </c>
      <c r="G414">
        <f t="shared" si="323"/>
        <v>1.7372262952797975E-3</v>
      </c>
      <c r="H414">
        <f t="shared" si="324"/>
        <v>-3.1398554237047205</v>
      </c>
      <c r="J414">
        <f t="shared" si="325"/>
        <v>15</v>
      </c>
      <c r="M414">
        <f t="shared" si="326"/>
        <v>2.6417512079433721E-3</v>
      </c>
      <c r="N414">
        <f t="shared" si="327"/>
        <v>-1.5707963250000001</v>
      </c>
      <c r="O414">
        <f t="shared" si="328"/>
        <v>248.81614740399723</v>
      </c>
      <c r="P414">
        <f t="shared" si="329"/>
        <v>1.5667772842104191</v>
      </c>
      <c r="Q414">
        <f t="shared" si="330"/>
        <v>174.07852102724604</v>
      </c>
      <c r="R414">
        <f t="shared" si="331"/>
        <v>1.5650517611004851</v>
      </c>
      <c r="S414">
        <f t="shared" si="332"/>
        <v>0.22021004772053196</v>
      </c>
      <c r="T414">
        <f t="shared" si="333"/>
        <v>-1.3487665279023644</v>
      </c>
      <c r="U414">
        <f t="shared" si="334"/>
        <v>0.27516053655267919</v>
      </c>
      <c r="V414">
        <f t="shared" si="335"/>
        <v>-1.292039646035908</v>
      </c>
      <c r="X414">
        <f t="shared" si="352"/>
        <v>-51.403781917161922</v>
      </c>
      <c r="Y414">
        <f t="shared" si="336"/>
        <v>-201.46131615114393</v>
      </c>
      <c r="Z414">
        <f t="shared" si="353"/>
        <v>-21.461316151143933</v>
      </c>
      <c r="AC414">
        <v>1</v>
      </c>
      <c r="AD414">
        <f t="shared" si="337"/>
        <v>248.81413788000003</v>
      </c>
      <c r="AE414">
        <f t="shared" si="338"/>
        <v>-7.3477230677310115E-2</v>
      </c>
      <c r="AF414">
        <f t="shared" si="339"/>
        <v>2.1029821199100001E-2</v>
      </c>
      <c r="AG414">
        <f t="shared" si="315"/>
        <v>883.2222401512239</v>
      </c>
      <c r="AH414">
        <f t="shared" si="316"/>
        <v>-3133.4895173403665</v>
      </c>
      <c r="AJ414">
        <f t="shared" si="340"/>
        <v>18000</v>
      </c>
      <c r="AK414">
        <f t="shared" si="341"/>
        <v>79733.621457000001</v>
      </c>
      <c r="AL414">
        <v>1</v>
      </c>
      <c r="AM414">
        <f t="shared" si="342"/>
        <v>174.0756487365</v>
      </c>
      <c r="AN414">
        <f t="shared" si="317"/>
        <v>458.61894389463504</v>
      </c>
      <c r="AO414">
        <f t="shared" si="318"/>
        <v>-100.76872430708515</v>
      </c>
      <c r="AQ414">
        <f t="shared" si="343"/>
        <v>2.4999993750001561E-3</v>
      </c>
      <c r="AR414">
        <f t="shared" si="344"/>
        <v>-4.9999987500003122</v>
      </c>
      <c r="AT414">
        <f t="shared" si="365"/>
        <v>-15665.235614792549</v>
      </c>
      <c r="AU414">
        <f t="shared" si="366"/>
        <v>-4423.9438185635154</v>
      </c>
      <c r="AV414">
        <f t="shared" si="354"/>
        <v>-2.8663550154569486</v>
      </c>
      <c r="AW414">
        <f t="shared" si="355"/>
        <v>865.81161413848326</v>
      </c>
      <c r="AX414">
        <f t="shared" si="356"/>
        <v>-5983.3084051323149</v>
      </c>
      <c r="AY414">
        <f t="shared" si="364"/>
        <v>-1.427089338324844</v>
      </c>
      <c r="BA414">
        <f t="shared" si="345"/>
        <v>2.6925123859586959</v>
      </c>
      <c r="BB414">
        <f t="shared" si="357"/>
        <v>8.6031541958805491</v>
      </c>
      <c r="BC414">
        <f t="shared" si="358"/>
        <v>-1.4392656771321046</v>
      </c>
      <c r="BD414">
        <f t="shared" si="346"/>
        <v>-262.46384899193686</v>
      </c>
      <c r="BF414">
        <f t="shared" si="347"/>
        <v>-59.619406579659284</v>
      </c>
      <c r="BG414">
        <f t="shared" si="348"/>
        <v>-222.05870334927494</v>
      </c>
      <c r="BH414">
        <f t="shared" si="359"/>
        <v>-42.058703349274936</v>
      </c>
      <c r="BI414">
        <f t="shared" si="360"/>
        <v>-42.058703349274936</v>
      </c>
      <c r="BJ414">
        <f t="shared" si="349"/>
        <v>0</v>
      </c>
      <c r="BK414">
        <f t="shared" si="361"/>
        <v>0</v>
      </c>
      <c r="BM414">
        <f t="shared" si="362"/>
        <v>-68.222560775539833</v>
      </c>
      <c r="BN414">
        <f t="shared" si="350"/>
        <v>-139.59485435733805</v>
      </c>
      <c r="BQ414" s="56">
        <f t="shared" si="363"/>
        <v>25.505114996165684</v>
      </c>
    </row>
    <row r="415" spans="1:81" x14ac:dyDescent="0.25">
      <c r="A415">
        <f t="shared" si="319"/>
        <v>1005000</v>
      </c>
      <c r="B415">
        <f t="shared" si="351"/>
        <v>1005</v>
      </c>
      <c r="C415">
        <f t="shared" si="320"/>
        <v>1.3140422703022387</v>
      </c>
      <c r="D415">
        <f t="shared" si="321"/>
        <v>0.70592695487371271</v>
      </c>
      <c r="F415">
        <f t="shared" si="322"/>
        <v>1.9532064314680601E-5</v>
      </c>
      <c r="G415">
        <f t="shared" si="323"/>
        <v>1.728583049211299E-3</v>
      </c>
      <c r="H415">
        <f t="shared" si="324"/>
        <v>-3.1398640669507891</v>
      </c>
      <c r="J415">
        <f t="shared" si="325"/>
        <v>15</v>
      </c>
      <c r="M415">
        <f t="shared" si="326"/>
        <v>2.6286081671078325E-3</v>
      </c>
      <c r="N415">
        <f t="shared" si="327"/>
        <v>-1.5707963250000001</v>
      </c>
      <c r="O415">
        <f t="shared" si="328"/>
        <v>250.06020809584555</v>
      </c>
      <c r="P415">
        <f t="shared" si="329"/>
        <v>1.5667972792334446</v>
      </c>
      <c r="Q415">
        <f t="shared" si="330"/>
        <v>174.94888498115887</v>
      </c>
      <c r="R415">
        <f t="shared" si="331"/>
        <v>1.5650803404052425</v>
      </c>
      <c r="S415">
        <f t="shared" si="332"/>
        <v>0.21916722557912924</v>
      </c>
      <c r="T415">
        <f t="shared" si="333"/>
        <v>-1.3498354641712704</v>
      </c>
      <c r="U415">
        <f t="shared" si="334"/>
        <v>0.27389451281453758</v>
      </c>
      <c r="V415">
        <f t="shared" si="335"/>
        <v>-1.2933562550026541</v>
      </c>
      <c r="X415">
        <f t="shared" si="352"/>
        <v>-51.510213952995301</v>
      </c>
      <c r="Y415">
        <f t="shared" si="336"/>
        <v>-201.45468464545093</v>
      </c>
      <c r="Z415">
        <f t="shared" si="353"/>
        <v>-21.454684645450925</v>
      </c>
      <c r="AC415">
        <v>1</v>
      </c>
      <c r="AD415">
        <f t="shared" si="337"/>
        <v>250.05820856940002</v>
      </c>
      <c r="AE415">
        <f t="shared" si="338"/>
        <v>-7.4213839914850144E-2</v>
      </c>
      <c r="AF415">
        <f t="shared" si="339"/>
        <v>2.11349703050955E-2</v>
      </c>
      <c r="AG415">
        <f t="shared" si="315"/>
        <v>875.11346160550102</v>
      </c>
      <c r="AH415">
        <f t="shared" si="316"/>
        <v>-3120.2092737751318</v>
      </c>
      <c r="AJ415">
        <f t="shared" si="340"/>
        <v>18000</v>
      </c>
      <c r="AK415">
        <f t="shared" si="341"/>
        <v>80132.289564285005</v>
      </c>
      <c r="AL415">
        <v>1</v>
      </c>
      <c r="AM415">
        <f t="shared" si="342"/>
        <v>174.94602698018252</v>
      </c>
      <c r="AN415">
        <f t="shared" si="317"/>
        <v>458.61319842139198</v>
      </c>
      <c r="AO415">
        <f t="shared" si="318"/>
        <v>-100.26742021163851</v>
      </c>
      <c r="AQ415">
        <f t="shared" si="343"/>
        <v>2.4751856451113476E-3</v>
      </c>
      <c r="AR415">
        <f t="shared" si="344"/>
        <v>-4.9751231466738082</v>
      </c>
      <c r="AT415">
        <f t="shared" si="365"/>
        <v>-15521.259312146922</v>
      </c>
      <c r="AU415">
        <f t="shared" si="366"/>
        <v>-4361.5203360035603</v>
      </c>
      <c r="AV415">
        <f t="shared" si="354"/>
        <v>-2.8676541169622394</v>
      </c>
      <c r="AW415">
        <f t="shared" si="355"/>
        <v>862.44113104041207</v>
      </c>
      <c r="AX415">
        <f t="shared" si="356"/>
        <v>-5955.8870447679074</v>
      </c>
      <c r="AY415">
        <f t="shared" si="364"/>
        <v>-1.4269910745834717</v>
      </c>
      <c r="BA415">
        <f t="shared" si="345"/>
        <v>2.6790298744489811</v>
      </c>
      <c r="BB415">
        <f t="shared" si="357"/>
        <v>8.5595511309622534</v>
      </c>
      <c r="BC415">
        <f t="shared" si="358"/>
        <v>-1.4406630423787676</v>
      </c>
      <c r="BD415">
        <f t="shared" si="346"/>
        <v>-262.54391212310043</v>
      </c>
      <c r="BF415">
        <f t="shared" si="347"/>
        <v>-59.731474057034227</v>
      </c>
      <c r="BG415">
        <f t="shared" si="348"/>
        <v>-221.9982364047267</v>
      </c>
      <c r="BH415">
        <f t="shared" si="359"/>
        <v>-41.998236404726697</v>
      </c>
      <c r="BI415">
        <f t="shared" si="360"/>
        <v>-41.998236404726697</v>
      </c>
      <c r="BJ415">
        <f t="shared" si="349"/>
        <v>0</v>
      </c>
      <c r="BK415">
        <f t="shared" si="361"/>
        <v>0</v>
      </c>
      <c r="BM415">
        <f t="shared" si="362"/>
        <v>-68.291025187996482</v>
      </c>
      <c r="BN415">
        <f t="shared" si="350"/>
        <v>-139.4543242816263</v>
      </c>
      <c r="BQ415" s="56">
        <f t="shared" si="363"/>
        <v>25.46151193124739</v>
      </c>
    </row>
    <row r="416" spans="1:81" x14ac:dyDescent="0.25">
      <c r="A416">
        <f t="shared" si="319"/>
        <v>1010000</v>
      </c>
      <c r="B416">
        <f t="shared" si="351"/>
        <v>1010</v>
      </c>
      <c r="C416">
        <f t="shared" si="320"/>
        <v>1.3167976275020217</v>
      </c>
      <c r="D416">
        <f t="shared" si="321"/>
        <v>0.70837802481633116</v>
      </c>
      <c r="F416">
        <f t="shared" si="322"/>
        <v>1.9339152686325045E-5</v>
      </c>
      <c r="G416">
        <f t="shared" si="323"/>
        <v>1.7200253846891712E-3</v>
      </c>
      <c r="H416">
        <f t="shared" si="324"/>
        <v>-3.139872624615311</v>
      </c>
      <c r="J416">
        <f t="shared" si="325"/>
        <v>15</v>
      </c>
      <c r="M416">
        <f t="shared" si="326"/>
        <v>2.615595255389477E-3</v>
      </c>
      <c r="N416">
        <f t="shared" si="327"/>
        <v>-1.5707963250000001</v>
      </c>
      <c r="O416">
        <f t="shared" si="328"/>
        <v>251.30426888667833</v>
      </c>
      <c r="P416">
        <f t="shared" si="329"/>
        <v>1.5668170762890954</v>
      </c>
      <c r="Q416">
        <f t="shared" si="330"/>
        <v>175.8192490765511</v>
      </c>
      <c r="R416">
        <f t="shared" si="331"/>
        <v>1.5651086367557856</v>
      </c>
      <c r="S416">
        <f t="shared" si="332"/>
        <v>0.21813398788805893</v>
      </c>
      <c r="T416">
        <f t="shared" si="333"/>
        <v>-1.3508943228959969</v>
      </c>
      <c r="U416">
        <f t="shared" si="334"/>
        <v>0.27263961962767636</v>
      </c>
      <c r="V416">
        <f t="shared" si="335"/>
        <v>-1.2946608016883732</v>
      </c>
      <c r="X416">
        <f t="shared" si="352"/>
        <v>-51.61606258505487</v>
      </c>
      <c r="Y416">
        <f t="shared" si="336"/>
        <v>-201.44739660659835</v>
      </c>
      <c r="Z416">
        <f t="shared" si="353"/>
        <v>-21.447396606598346</v>
      </c>
      <c r="AC416">
        <v>1</v>
      </c>
      <c r="AD416">
        <f t="shared" si="337"/>
        <v>251.30227925880004</v>
      </c>
      <c r="AE416">
        <f t="shared" si="338"/>
        <v>-7.495412301392404E-2</v>
      </c>
      <c r="AF416">
        <f t="shared" si="339"/>
        <v>2.1240119411091E-2</v>
      </c>
      <c r="AG416">
        <f t="shared" si="315"/>
        <v>867.11287644325603</v>
      </c>
      <c r="AH416">
        <f t="shared" si="316"/>
        <v>-3107.0298584774087</v>
      </c>
      <c r="AJ416">
        <f t="shared" si="340"/>
        <v>18000</v>
      </c>
      <c r="AK416">
        <f t="shared" si="341"/>
        <v>80530.95767157001</v>
      </c>
      <c r="AL416">
        <v>1</v>
      </c>
      <c r="AM416">
        <f t="shared" si="342"/>
        <v>175.81640522386502</v>
      </c>
      <c r="AN416">
        <f t="shared" si="317"/>
        <v>458.60753806189359</v>
      </c>
      <c r="AO416">
        <f t="shared" si="318"/>
        <v>-99.771079038971649</v>
      </c>
      <c r="AQ416">
        <f t="shared" si="343"/>
        <v>2.4507395229047342E-3</v>
      </c>
      <c r="AR416">
        <f t="shared" si="344"/>
        <v>-4.9504938362675626</v>
      </c>
      <c r="AT416">
        <f t="shared" si="365"/>
        <v>-15379.20709569457</v>
      </c>
      <c r="AU416">
        <f t="shared" si="366"/>
        <v>-4300.2514710535916</v>
      </c>
      <c r="AV416">
        <f t="shared" si="354"/>
        <v>-2.8689413295245614</v>
      </c>
      <c r="AW416">
        <f t="shared" si="355"/>
        <v>859.10829652436894</v>
      </c>
      <c r="AX416">
        <f t="shared" si="356"/>
        <v>-5928.7060767227085</v>
      </c>
      <c r="AY416">
        <f t="shared" si="364"/>
        <v>-1.4268914397405461</v>
      </c>
      <c r="BA416">
        <f t="shared" si="345"/>
        <v>2.6656805958560321</v>
      </c>
      <c r="BB416">
        <f t="shared" si="357"/>
        <v>8.5161622131292525</v>
      </c>
      <c r="BC416">
        <f t="shared" si="358"/>
        <v>-1.4420498897840153</v>
      </c>
      <c r="BD416">
        <f t="shared" si="346"/>
        <v>-262.6233726263406</v>
      </c>
      <c r="BF416">
        <f t="shared" si="347"/>
        <v>-59.842883052823161</v>
      </c>
      <c r="BG416">
        <f t="shared" si="348"/>
        <v>-221.93775126286315</v>
      </c>
      <c r="BH416">
        <f t="shared" si="359"/>
        <v>-41.937751262863145</v>
      </c>
      <c r="BI416">
        <f t="shared" si="360"/>
        <v>-41.937751262863145</v>
      </c>
      <c r="BJ416">
        <f t="shared" si="349"/>
        <v>0</v>
      </c>
      <c r="BK416">
        <f t="shared" si="361"/>
        <v>0</v>
      </c>
      <c r="BM416">
        <f t="shared" si="362"/>
        <v>-68.359045265952417</v>
      </c>
      <c r="BN416">
        <f t="shared" si="350"/>
        <v>-139.31437863652258</v>
      </c>
      <c r="BQ416" s="56">
        <f t="shared" si="363"/>
        <v>25.418123013414391</v>
      </c>
    </row>
    <row r="417" spans="1:69" x14ac:dyDescent="0.25">
      <c r="A417">
        <f t="shared" si="319"/>
        <v>1015000</v>
      </c>
      <c r="B417">
        <f t="shared" si="351"/>
        <v>1015</v>
      </c>
      <c r="C417">
        <f t="shared" si="320"/>
        <v>1.3195608626193804</v>
      </c>
      <c r="D417">
        <f t="shared" si="321"/>
        <v>0.71081884401337536</v>
      </c>
      <c r="F417">
        <f t="shared" si="322"/>
        <v>1.9149085009913126E-5</v>
      </c>
      <c r="G417">
        <f t="shared" si="323"/>
        <v>1.7115520368665824E-3</v>
      </c>
      <c r="H417">
        <f t="shared" si="324"/>
        <v>-3.1398810979631335</v>
      </c>
      <c r="J417">
        <f t="shared" si="325"/>
        <v>15</v>
      </c>
      <c r="M417">
        <f t="shared" si="326"/>
        <v>2.6027105496979033E-3</v>
      </c>
      <c r="N417">
        <f t="shared" si="327"/>
        <v>-1.5707963250000001</v>
      </c>
      <c r="O417">
        <f t="shared" si="328"/>
        <v>252.54832977503281</v>
      </c>
      <c r="P417">
        <f t="shared" si="329"/>
        <v>1.5668366783029364</v>
      </c>
      <c r="Q417">
        <f t="shared" si="330"/>
        <v>176.68961331133201</v>
      </c>
      <c r="R417">
        <f t="shared" si="331"/>
        <v>1.5651366543335243</v>
      </c>
      <c r="S417">
        <f t="shared" si="332"/>
        <v>0.21711020663149475</v>
      </c>
      <c r="T417">
        <f t="shared" si="333"/>
        <v>-1.3519432435779506</v>
      </c>
      <c r="U417">
        <f t="shared" si="334"/>
        <v>0.27139571742756435</v>
      </c>
      <c r="V417">
        <f t="shared" si="335"/>
        <v>-1.2959534467225007</v>
      </c>
      <c r="X417">
        <f t="shared" si="352"/>
        <v>-51.721333266092664</v>
      </c>
      <c r="Y417">
        <f t="shared" si="336"/>
        <v>-201.43946688647705</v>
      </c>
      <c r="Z417">
        <f t="shared" si="353"/>
        <v>-21.439466886477049</v>
      </c>
      <c r="AC417">
        <v>1</v>
      </c>
      <c r="AD417">
        <f t="shared" si="337"/>
        <v>252.54634994820003</v>
      </c>
      <c r="AE417">
        <f t="shared" si="338"/>
        <v>-7.5698079974531776E-2</v>
      </c>
      <c r="AF417">
        <f t="shared" si="339"/>
        <v>2.1345268517086499E-2</v>
      </c>
      <c r="AG417">
        <f t="shared" si="315"/>
        <v>859.21862333724573</v>
      </c>
      <c r="AH417">
        <f t="shared" si="316"/>
        <v>-3093.9503062294643</v>
      </c>
      <c r="AJ417">
        <f t="shared" si="340"/>
        <v>18000</v>
      </c>
      <c r="AK417">
        <f t="shared" si="341"/>
        <v>80929.625778855014</v>
      </c>
      <c r="AL417">
        <v>1</v>
      </c>
      <c r="AM417">
        <f t="shared" si="342"/>
        <v>176.68678346754751</v>
      </c>
      <c r="AN417">
        <f t="shared" si="317"/>
        <v>458.60196114324901</v>
      </c>
      <c r="AO417">
        <f t="shared" si="318"/>
        <v>-99.279627454866329</v>
      </c>
      <c r="AQ417">
        <f t="shared" si="343"/>
        <v>2.4266537827528495E-3</v>
      </c>
      <c r="AR417">
        <f t="shared" si="344"/>
        <v>-4.9261071789882847</v>
      </c>
      <c r="AT417">
        <f t="shared" si="365"/>
        <v>-15239.045788827432</v>
      </c>
      <c r="AU417">
        <f t="shared" si="366"/>
        <v>-4240.1109749562984</v>
      </c>
      <c r="AV417">
        <f t="shared" si="354"/>
        <v>-2.8702168112117654</v>
      </c>
      <c r="AW417">
        <f t="shared" si="355"/>
        <v>855.81264361573506</v>
      </c>
      <c r="AX417">
        <f t="shared" si="356"/>
        <v>-5901.7624797938697</v>
      </c>
      <c r="AY417">
        <f t="shared" si="364"/>
        <v>-1.4267904319004308</v>
      </c>
      <c r="BA417">
        <f t="shared" si="345"/>
        <v>2.652462583056495</v>
      </c>
      <c r="BB417">
        <f t="shared" si="357"/>
        <v>8.4729853248948359</v>
      </c>
      <c r="BC417">
        <f t="shared" si="358"/>
        <v>-1.4434263793113347</v>
      </c>
      <c r="BD417">
        <f t="shared" si="346"/>
        <v>-262.70223966689002</v>
      </c>
      <c r="BF417">
        <f t="shared" si="347"/>
        <v>-59.953640427990806</v>
      </c>
      <c r="BG417">
        <f t="shared" si="348"/>
        <v>-221.87725515177681</v>
      </c>
      <c r="BH417">
        <f t="shared" si="359"/>
        <v>-41.877255151776808</v>
      </c>
      <c r="BI417">
        <f t="shared" si="360"/>
        <v>-41.877255151776808</v>
      </c>
      <c r="BJ417">
        <f t="shared" si="349"/>
        <v>0</v>
      </c>
      <c r="BK417">
        <f t="shared" si="361"/>
        <v>0</v>
      </c>
      <c r="BM417">
        <f t="shared" si="362"/>
        <v>-68.426625752885641</v>
      </c>
      <c r="BN417">
        <f t="shared" si="350"/>
        <v>-139.17501548488676</v>
      </c>
      <c r="BQ417" s="56">
        <f t="shared" si="363"/>
        <v>25.374946125179974</v>
      </c>
    </row>
    <row r="418" spans="1:69" x14ac:dyDescent="0.25">
      <c r="A418">
        <f t="shared" si="319"/>
        <v>1020000</v>
      </c>
      <c r="B418">
        <f t="shared" si="351"/>
        <v>1020</v>
      </c>
      <c r="C418">
        <f t="shared" si="320"/>
        <v>1.3223319262676121</v>
      </c>
      <c r="D418">
        <f t="shared" si="321"/>
        <v>0.71324944773497179</v>
      </c>
      <c r="F418">
        <f t="shared" si="322"/>
        <v>1.8961805656909554E-5</v>
      </c>
      <c r="G418">
        <f t="shared" si="323"/>
        <v>1.7031617656999283E-3</v>
      </c>
      <c r="H418">
        <f t="shared" si="324"/>
        <v>-3.1398894882343003</v>
      </c>
      <c r="J418">
        <f t="shared" si="325"/>
        <v>15</v>
      </c>
      <c r="M418">
        <f t="shared" si="326"/>
        <v>2.5899521646503645E-3</v>
      </c>
      <c r="N418">
        <f t="shared" si="327"/>
        <v>-1.5707963250000001</v>
      </c>
      <c r="O418">
        <f t="shared" si="328"/>
        <v>253.79239075947484</v>
      </c>
      <c r="P418">
        <f t="shared" si="329"/>
        <v>1.5668560881431692</v>
      </c>
      <c r="Q418">
        <f t="shared" si="330"/>
        <v>177.55997768345179</v>
      </c>
      <c r="R418">
        <f t="shared" si="331"/>
        <v>1.5651643972378837</v>
      </c>
      <c r="S418">
        <f t="shared" si="332"/>
        <v>0.21609575599569286</v>
      </c>
      <c r="T418">
        <f t="shared" si="333"/>
        <v>-1.352982363199646</v>
      </c>
      <c r="U418">
        <f t="shared" si="334"/>
        <v>0.27016266884712048</v>
      </c>
      <c r="V418">
        <f t="shared" si="335"/>
        <v>-1.2972343479759929</v>
      </c>
      <c r="X418">
        <f t="shared" si="352"/>
        <v>-51.826031382029633</v>
      </c>
      <c r="Y418">
        <f t="shared" si="336"/>
        <v>-201.4309100299507</v>
      </c>
      <c r="Z418">
        <f t="shared" si="353"/>
        <v>-21.430910029950695</v>
      </c>
      <c r="AC418">
        <v>1</v>
      </c>
      <c r="AD418">
        <f t="shared" si="337"/>
        <v>253.79042063760002</v>
      </c>
      <c r="AE418">
        <f t="shared" si="338"/>
        <v>-7.6445710796673422E-2</v>
      </c>
      <c r="AF418">
        <f t="shared" si="339"/>
        <v>2.1450417623082002E-2</v>
      </c>
      <c r="AG418">
        <f t="shared" si="315"/>
        <v>851.42887953940135</v>
      </c>
      <c r="AH418">
        <f t="shared" si="316"/>
        <v>-3080.9696599142117</v>
      </c>
      <c r="AJ418">
        <f t="shared" si="340"/>
        <v>18000</v>
      </c>
      <c r="AK418">
        <f t="shared" si="341"/>
        <v>81328.293886140003</v>
      </c>
      <c r="AL418">
        <v>1</v>
      </c>
      <c r="AM418">
        <f t="shared" si="342"/>
        <v>177.55716171123001</v>
      </c>
      <c r="AN418">
        <f t="shared" si="317"/>
        <v>458.59646603346647</v>
      </c>
      <c r="AO418">
        <f t="shared" si="318"/>
        <v>-98.792993562799722</v>
      </c>
      <c r="AQ418">
        <f t="shared" si="343"/>
        <v>2.402921375691711E-3</v>
      </c>
      <c r="AR418">
        <f t="shared" si="344"/>
        <v>-4.90195960641109</v>
      </c>
      <c r="AT418">
        <f t="shared" si="365"/>
        <v>-15100.742904823053</v>
      </c>
      <c r="AU418">
        <f t="shared" si="366"/>
        <v>-4181.0733030876645</v>
      </c>
      <c r="AV418">
        <f t="shared" si="354"/>
        <v>-2.8714807173834487</v>
      </c>
      <c r="AW418">
        <f t="shared" si="355"/>
        <v>852.55370962590689</v>
      </c>
      <c r="AX418">
        <f t="shared" si="356"/>
        <v>-5875.0532810908699</v>
      </c>
      <c r="AY418">
        <f t="shared" si="364"/>
        <v>-1.4266880497137768</v>
      </c>
      <c r="BA418">
        <f t="shared" si="345"/>
        <v>2.6393739073540052</v>
      </c>
      <c r="BB418">
        <f t="shared" si="357"/>
        <v>8.4300183796024424</v>
      </c>
      <c r="BC418">
        <f t="shared" si="358"/>
        <v>-1.4447926676696718</v>
      </c>
      <c r="BD418">
        <f t="shared" si="346"/>
        <v>-262.7805222235101</v>
      </c>
      <c r="BF418">
        <f t="shared" si="347"/>
        <v>-60.063752944708817</v>
      </c>
      <c r="BG418">
        <f t="shared" si="348"/>
        <v>-221.8167551004488</v>
      </c>
      <c r="BH418">
        <f t="shared" si="359"/>
        <v>-41.816755100448802</v>
      </c>
      <c r="BI418">
        <f t="shared" si="360"/>
        <v>-41.816755100448802</v>
      </c>
      <c r="BJ418">
        <f t="shared" si="349"/>
        <v>0</v>
      </c>
      <c r="BK418">
        <f t="shared" si="361"/>
        <v>0</v>
      </c>
      <c r="BM418">
        <f t="shared" si="362"/>
        <v>-68.493771324311268</v>
      </c>
      <c r="BN418">
        <f t="shared" si="350"/>
        <v>-139.03623287693873</v>
      </c>
      <c r="BQ418" s="56">
        <f t="shared" si="363"/>
        <v>25.331979179887579</v>
      </c>
    </row>
    <row r="419" spans="1:69" x14ac:dyDescent="0.25">
      <c r="A419">
        <f t="shared" si="319"/>
        <v>1025000</v>
      </c>
      <c r="B419">
        <f t="shared" si="351"/>
        <v>1025</v>
      </c>
      <c r="C419">
        <f t="shared" si="320"/>
        <v>1.3251107693337882</v>
      </c>
      <c r="D419">
        <f t="shared" si="321"/>
        <v>0.71566987143945193</v>
      </c>
      <c r="F419">
        <f t="shared" si="322"/>
        <v>1.8777260352303657E-5</v>
      </c>
      <c r="G419">
        <f t="shared" si="323"/>
        <v>1.6948533553438081E-3</v>
      </c>
      <c r="H419">
        <f t="shared" si="324"/>
        <v>-3.1398977966446564</v>
      </c>
      <c r="J419">
        <f t="shared" si="325"/>
        <v>15</v>
      </c>
      <c r="M419">
        <f t="shared" si="326"/>
        <v>2.5773182516520702E-3</v>
      </c>
      <c r="N419">
        <f t="shared" si="327"/>
        <v>-1.5707963250000001</v>
      </c>
      <c r="O419">
        <f t="shared" si="328"/>
        <v>255.03645183859828</v>
      </c>
      <c r="P419">
        <f t="shared" si="329"/>
        <v>1.5668753086220328</v>
      </c>
      <c r="Q419">
        <f t="shared" si="330"/>
        <v>178.43034219090069</v>
      </c>
      <c r="R419">
        <f t="shared" si="331"/>
        <v>1.5651918694883049</v>
      </c>
      <c r="S419">
        <f t="shared" si="332"/>
        <v>0.21509051232349158</v>
      </c>
      <c r="T419">
        <f t="shared" si="333"/>
        <v>-1.3540118162802668</v>
      </c>
      <c r="U419">
        <f t="shared" si="334"/>
        <v>0.268940338676735</v>
      </c>
      <c r="V419">
        <f t="shared" si="335"/>
        <v>-1.2985036606184108</v>
      </c>
      <c r="X419">
        <f t="shared" si="352"/>
        <v>-51.930162252941578</v>
      </c>
      <c r="Y419">
        <f t="shared" si="336"/>
        <v>-201.42174028158553</v>
      </c>
      <c r="Z419">
        <f t="shared" si="353"/>
        <v>-21.421740281585528</v>
      </c>
      <c r="AC419">
        <v>1</v>
      </c>
      <c r="AD419">
        <f t="shared" si="337"/>
        <v>255.03449132700004</v>
      </c>
      <c r="AE419">
        <f t="shared" si="338"/>
        <v>-7.7197015480348921E-2</v>
      </c>
      <c r="AF419">
        <f t="shared" si="339"/>
        <v>2.1555566729077501E-2</v>
      </c>
      <c r="AG419">
        <f t="shared" si="315"/>
        <v>843.74185996104416</v>
      </c>
      <c r="AH419">
        <f t="shared" si="316"/>
        <v>-3068.0869705744644</v>
      </c>
      <c r="AJ419">
        <f t="shared" si="340"/>
        <v>18000</v>
      </c>
      <c r="AK419">
        <f t="shared" si="341"/>
        <v>81726.961993425008</v>
      </c>
      <c r="AL419">
        <v>1</v>
      </c>
      <c r="AM419">
        <f t="shared" si="342"/>
        <v>178.42753995491253</v>
      </c>
      <c r="AN419">
        <f t="shared" si="317"/>
        <v>458.59105114025897</v>
      </c>
      <c r="AO419">
        <f t="shared" si="318"/>
        <v>-98.311106868885489</v>
      </c>
      <c r="AQ419">
        <f t="shared" si="343"/>
        <v>2.3795354242628379E-3</v>
      </c>
      <c r="AR419">
        <f t="shared" si="344"/>
        <v>-4.8780476197388172</v>
      </c>
      <c r="AT419">
        <f t="shared" si="365"/>
        <v>-14964.266630317734</v>
      </c>
      <c r="AU419">
        <f t="shared" si="366"/>
        <v>-4123.1135932881753</v>
      </c>
      <c r="AV419">
        <f t="shared" si="354"/>
        <v>-2.872733200746814</v>
      </c>
      <c r="AW419">
        <f t="shared" si="355"/>
        <v>849.33103623976535</v>
      </c>
      <c r="AX419">
        <f t="shared" si="356"/>
        <v>-5848.5755551152542</v>
      </c>
      <c r="AY419">
        <f t="shared" si="364"/>
        <v>-1.4265842923507366</v>
      </c>
      <c r="BA419">
        <f t="shared" si="345"/>
        <v>2.6264126775495766</v>
      </c>
      <c r="BB419">
        <f t="shared" si="357"/>
        <v>8.3872593208385364</v>
      </c>
      <c r="BC419">
        <f t="shared" si="358"/>
        <v>-1.4461489083960775</v>
      </c>
      <c r="BD419">
        <f t="shared" si="346"/>
        <v>-262.85822909322565</v>
      </c>
      <c r="BF419">
        <f t="shared" si="347"/>
        <v>-60.17322726819625</v>
      </c>
      <c r="BG419">
        <f t="shared" si="348"/>
        <v>-221.75625794395421</v>
      </c>
      <c r="BH419">
        <f t="shared" si="359"/>
        <v>-41.756257943954211</v>
      </c>
      <c r="BI419">
        <f t="shared" si="360"/>
        <v>-41.756257943954211</v>
      </c>
      <c r="BJ419">
        <f t="shared" si="349"/>
        <v>0</v>
      </c>
      <c r="BK419">
        <f t="shared" si="361"/>
        <v>0</v>
      </c>
      <c r="BM419">
        <f t="shared" si="362"/>
        <v>-68.560486589034781</v>
      </c>
      <c r="BN419">
        <f t="shared" si="350"/>
        <v>-138.89802885072856</v>
      </c>
      <c r="BQ419" s="56">
        <f t="shared" si="363"/>
        <v>25.289220121123673</v>
      </c>
    </row>
    <row r="420" spans="1:69" x14ac:dyDescent="0.25">
      <c r="A420">
        <f t="shared" si="319"/>
        <v>1030000</v>
      </c>
      <c r="B420">
        <f t="shared" si="351"/>
        <v>1030</v>
      </c>
      <c r="C420">
        <f t="shared" si="320"/>
        <v>1.3278973429787839</v>
      </c>
      <c r="D420">
        <f t="shared" si="321"/>
        <v>0.71808015076587084</v>
      </c>
      <c r="F420">
        <f t="shared" si="322"/>
        <v>1.859539613528069E-5</v>
      </c>
      <c r="G420">
        <f t="shared" si="323"/>
        <v>1.6866256135636252E-3</v>
      </c>
      <c r="H420">
        <f t="shared" si="324"/>
        <v>-3.1399060243864367</v>
      </c>
      <c r="J420">
        <f t="shared" si="325"/>
        <v>15</v>
      </c>
      <c r="M420">
        <f t="shared" si="326"/>
        <v>2.564806998003274E-3</v>
      </c>
      <c r="N420">
        <f t="shared" si="327"/>
        <v>-1.5707963250000001</v>
      </c>
      <c r="O420">
        <f t="shared" si="328"/>
        <v>256.28051301102431</v>
      </c>
      <c r="P420">
        <f t="shared" si="329"/>
        <v>1.5668943424971606</v>
      </c>
      <c r="Q420">
        <f t="shared" si="330"/>
        <v>179.30070683170791</v>
      </c>
      <c r="R420">
        <f t="shared" si="331"/>
        <v>1.5652190750261852</v>
      </c>
      <c r="S420">
        <f t="shared" si="332"/>
        <v>0.21409435406988447</v>
      </c>
      <c r="T420">
        <f t="shared" si="333"/>
        <v>-1.3550317349297909</v>
      </c>
      <c r="U420">
        <f t="shared" si="334"/>
        <v>0.26772859382506681</v>
      </c>
      <c r="V420">
        <f t="shared" si="335"/>
        <v>-1.299761537173644</v>
      </c>
      <c r="X420">
        <f t="shared" si="352"/>
        <v>-52.033731134028464</v>
      </c>
      <c r="Y420">
        <f t="shared" si="336"/>
        <v>-201.41197159221704</v>
      </c>
      <c r="Z420">
        <f t="shared" si="353"/>
        <v>-21.411971592217043</v>
      </c>
      <c r="AC420">
        <v>1</v>
      </c>
      <c r="AD420">
        <f t="shared" si="337"/>
        <v>256.27856201640003</v>
      </c>
      <c r="AE420">
        <f t="shared" si="338"/>
        <v>-7.7951994025558274E-2</v>
      </c>
      <c r="AF420">
        <f t="shared" si="339"/>
        <v>2.1660715835073001E-2</v>
      </c>
      <c r="AG420">
        <f t="shared" si="315"/>
        <v>836.15581627739562</v>
      </c>
      <c r="AH420">
        <f t="shared" si="316"/>
        <v>-3055.3012974637136</v>
      </c>
      <c r="AJ420">
        <f t="shared" si="340"/>
        <v>18000</v>
      </c>
      <c r="AK420">
        <f t="shared" si="341"/>
        <v>82125.630100710012</v>
      </c>
      <c r="AL420">
        <v>1</v>
      </c>
      <c r="AM420">
        <f t="shared" si="342"/>
        <v>179.297918198595</v>
      </c>
      <c r="AN420">
        <f t="shared" si="317"/>
        <v>458.58571490989101</v>
      </c>
      <c r="AO420">
        <f t="shared" si="318"/>
        <v>-97.833898247835691</v>
      </c>
      <c r="AQ420">
        <f t="shared" si="343"/>
        <v>2.3564892175301118E-3</v>
      </c>
      <c r="AR420">
        <f t="shared" si="344"/>
        <v>-4.8543677881120306</v>
      </c>
      <c r="AT420">
        <f t="shared" si="365"/>
        <v>-14829.585809219512</v>
      </c>
      <c r="AU420">
        <f t="shared" si="366"/>
        <v>-4066.2076449432893</v>
      </c>
      <c r="AV420">
        <f t="shared" si="354"/>
        <v>-2.8739744114112034</v>
      </c>
      <c r="AW420">
        <f t="shared" si="355"/>
        <v>846.1441695930946</v>
      </c>
      <c r="AX420">
        <f t="shared" si="356"/>
        <v>-5822.3264228604476</v>
      </c>
      <c r="AY420">
        <f t="shared" si="364"/>
        <v>-1.4264791594753679</v>
      </c>
      <c r="BA420">
        <f t="shared" si="345"/>
        <v>2.6135770390386632</v>
      </c>
      <c r="BB420">
        <f t="shared" si="357"/>
        <v>8.3447061218590193</v>
      </c>
      <c r="BC420">
        <f t="shared" si="358"/>
        <v>-1.4474952519358355</v>
      </c>
      <c r="BD420">
        <f t="shared" si="346"/>
        <v>-262.93536889591667</v>
      </c>
      <c r="BF420">
        <f t="shared" si="347"/>
        <v>-60.282069968517206</v>
      </c>
      <c r="BG420">
        <f t="shared" si="348"/>
        <v>-221.69577032851541</v>
      </c>
      <c r="BH420">
        <f t="shared" si="359"/>
        <v>-41.695770328515408</v>
      </c>
      <c r="BI420">
        <f t="shared" si="360"/>
        <v>-41.695770328515408</v>
      </c>
      <c r="BJ420">
        <f t="shared" si="349"/>
        <v>0</v>
      </c>
      <c r="BK420">
        <f t="shared" si="361"/>
        <v>0</v>
      </c>
      <c r="BM420">
        <f t="shared" si="362"/>
        <v>-68.626776090376225</v>
      </c>
      <c r="BN420">
        <f t="shared" si="350"/>
        <v>-138.7604014325988</v>
      </c>
      <c r="BQ420" s="56">
        <f t="shared" si="363"/>
        <v>25.246666922144158</v>
      </c>
    </row>
    <row r="421" spans="1:69" x14ac:dyDescent="0.25">
      <c r="A421">
        <f t="shared" si="319"/>
        <v>1035000</v>
      </c>
      <c r="B421">
        <f t="shared" si="351"/>
        <v>1035</v>
      </c>
      <c r="C421">
        <f t="shared" si="320"/>
        <v>1.3306915986372663</v>
      </c>
      <c r="D421">
        <f t="shared" si="321"/>
        <v>0.72048032152664387</v>
      </c>
      <c r="F421">
        <f t="shared" si="322"/>
        <v>1.8416161321219974E-5</v>
      </c>
      <c r="G421">
        <f t="shared" si="323"/>
        <v>1.6784773711652165E-3</v>
      </c>
      <c r="H421">
        <f t="shared" si="324"/>
        <v>-3.1399141726288349</v>
      </c>
      <c r="J421">
        <f t="shared" si="325"/>
        <v>15</v>
      </c>
      <c r="M421">
        <f t="shared" si="326"/>
        <v>2.552416626032243E-3</v>
      </c>
      <c r="N421">
        <f t="shared" si="327"/>
        <v>-1.5707963250000001</v>
      </c>
      <c r="O421">
        <f t="shared" si="328"/>
        <v>257.52457427540077</v>
      </c>
      <c r="P421">
        <f t="shared" si="329"/>
        <v>1.5669131924728996</v>
      </c>
      <c r="Q421">
        <f t="shared" si="330"/>
        <v>180.17107160394087</v>
      </c>
      <c r="R421">
        <f t="shared" si="331"/>
        <v>1.5652460177167637</v>
      </c>
      <c r="S421">
        <f t="shared" si="332"/>
        <v>0.21310716175864153</v>
      </c>
      <c r="T421">
        <f t="shared" si="333"/>
        <v>-1.3560422489017234</v>
      </c>
      <c r="U421">
        <f t="shared" si="334"/>
        <v>0.26652730328060065</v>
      </c>
      <c r="V421">
        <f t="shared" si="335"/>
        <v>-1.3010081275743117</v>
      </c>
      <c r="X421">
        <f t="shared" si="352"/>
        <v>-52.136743216567119</v>
      </c>
      <c r="Y421">
        <f t="shared" si="336"/>
        <v>-201.40161762535993</v>
      </c>
      <c r="Z421">
        <f t="shared" si="353"/>
        <v>-21.401617625359933</v>
      </c>
      <c r="AC421">
        <v>1</v>
      </c>
      <c r="AD421">
        <f t="shared" si="337"/>
        <v>257.52263270579999</v>
      </c>
      <c r="AE421">
        <f t="shared" si="338"/>
        <v>-7.8710646432301509E-2</v>
      </c>
      <c r="AF421">
        <f t="shared" si="339"/>
        <v>2.17658649410685E-2</v>
      </c>
      <c r="AG421">
        <f t="shared" si="315"/>
        <v>828.6690360557044</v>
      </c>
      <c r="AH421">
        <f t="shared" si="316"/>
        <v>-3042.6117080888962</v>
      </c>
      <c r="AJ421">
        <f t="shared" si="340"/>
        <v>18000</v>
      </c>
      <c r="AK421">
        <f t="shared" si="341"/>
        <v>82524.298207995002</v>
      </c>
      <c r="AL421">
        <v>1</v>
      </c>
      <c r="AM421">
        <f t="shared" si="342"/>
        <v>180.16829644227752</v>
      </c>
      <c r="AN421">
        <f t="shared" si="317"/>
        <v>458.58045582606326</v>
      </c>
      <c r="AO421">
        <f t="shared" si="318"/>
        <v>-97.361299909908794</v>
      </c>
      <c r="AQ421">
        <f t="shared" si="343"/>
        <v>2.3337762062647423E-3</v>
      </c>
      <c r="AR421">
        <f t="shared" si="344"/>
        <v>-4.8309167469680165</v>
      </c>
      <c r="AT421">
        <f t="shared" si="365"/>
        <v>-14696.669927048395</v>
      </c>
      <c r="AU421">
        <f t="shared" si="366"/>
        <v>-4010.3318987845855</v>
      </c>
      <c r="AV421">
        <f t="shared" si="354"/>
        <v>-2.8752044969413464</v>
      </c>
      <c r="AW421">
        <f t="shared" si="355"/>
        <v>842.99266034060918</v>
      </c>
      <c r="AX421">
        <f t="shared" si="356"/>
        <v>-5796.3030509311047</v>
      </c>
      <c r="AY421">
        <f t="shared" si="364"/>
        <v>-1.4263726512211692</v>
      </c>
      <c r="BA421">
        <f t="shared" si="345"/>
        <v>2.6008651729340442</v>
      </c>
      <c r="BB421">
        <f t="shared" si="357"/>
        <v>8.3023567850289801</v>
      </c>
      <c r="BC421">
        <f t="shared" si="358"/>
        <v>-1.4488318457201772</v>
      </c>
      <c r="BD421">
        <f t="shared" si="346"/>
        <v>-263.01195007877038</v>
      </c>
      <c r="BF421">
        <f t="shared" si="347"/>
        <v>-60.390287522336614</v>
      </c>
      <c r="BG421">
        <f t="shared" si="348"/>
        <v>-221.63529871640941</v>
      </c>
      <c r="BH421">
        <f t="shared" si="359"/>
        <v>-41.635298716409409</v>
      </c>
      <c r="BI421">
        <f t="shared" si="360"/>
        <v>-41.635298716409409</v>
      </c>
      <c r="BJ421">
        <f t="shared" si="349"/>
        <v>0</v>
      </c>
      <c r="BK421">
        <f t="shared" si="361"/>
        <v>0</v>
      </c>
      <c r="BM421">
        <f t="shared" si="362"/>
        <v>-68.692644307365597</v>
      </c>
      <c r="BN421">
        <f t="shared" si="350"/>
        <v>-138.62334863763905</v>
      </c>
      <c r="BQ421" s="56">
        <f t="shared" si="363"/>
        <v>25.204317585314119</v>
      </c>
    </row>
    <row r="422" spans="1:69" x14ac:dyDescent="0.25">
      <c r="A422">
        <f t="shared" si="319"/>
        <v>1040000</v>
      </c>
      <c r="B422">
        <f t="shared" si="351"/>
        <v>1040</v>
      </c>
      <c r="C422">
        <f t="shared" si="320"/>
        <v>1.3334934880176406</v>
      </c>
      <c r="D422">
        <f t="shared" si="321"/>
        <v>0.72287041970030164</v>
      </c>
      <c r="F422">
        <f t="shared" si="322"/>
        <v>1.8239505464968868E-5</v>
      </c>
      <c r="G422">
        <f t="shared" si="323"/>
        <v>1.6704074814409338E-3</v>
      </c>
      <c r="H422">
        <f t="shared" si="324"/>
        <v>-3.1399222425185593</v>
      </c>
      <c r="J422">
        <f t="shared" si="325"/>
        <v>15</v>
      </c>
      <c r="M422">
        <f t="shared" si="326"/>
        <v>2.5401453922532422E-3</v>
      </c>
      <c r="N422">
        <f t="shared" si="327"/>
        <v>-1.5707963250000001</v>
      </c>
      <c r="O422">
        <f t="shared" si="328"/>
        <v>258.76863563040143</v>
      </c>
      <c r="P422">
        <f t="shared" si="329"/>
        <v>1.5669318612015921</v>
      </c>
      <c r="Q422">
        <f t="shared" si="330"/>
        <v>181.04143650570404</v>
      </c>
      <c r="R422">
        <f t="shared" si="331"/>
        <v>1.5652727013509524</v>
      </c>
      <c r="S422">
        <f t="shared" si="332"/>
        <v>0.21212881793994973</v>
      </c>
      <c r="T422">
        <f t="shared" si="333"/>
        <v>-1.3570434856444782</v>
      </c>
      <c r="U422">
        <f t="shared" si="334"/>
        <v>0.26533633807395179</v>
      </c>
      <c r="V422">
        <f t="shared" si="335"/>
        <v>-1.3022435792148763</v>
      </c>
      <c r="X422">
        <f t="shared" si="352"/>
        <v>-52.239203628847903</v>
      </c>
      <c r="Y422">
        <f t="shared" si="336"/>
        <v>-201.39069176346339</v>
      </c>
      <c r="Z422">
        <f t="shared" si="353"/>
        <v>-21.390691763463394</v>
      </c>
      <c r="AC422">
        <v>1</v>
      </c>
      <c r="AD422">
        <f t="shared" si="337"/>
        <v>258.76670339520001</v>
      </c>
      <c r="AE422">
        <f t="shared" si="338"/>
        <v>-7.9472972700578598E-2</v>
      </c>
      <c r="AF422">
        <f t="shared" si="339"/>
        <v>2.1871014047064E-2</v>
      </c>
      <c r="AG422">
        <f t="shared" si="315"/>
        <v>821.27984190632367</v>
      </c>
      <c r="AH422">
        <f t="shared" si="316"/>
        <v>-3030.0172782456289</v>
      </c>
      <c r="AJ422">
        <f t="shared" si="340"/>
        <v>18000</v>
      </c>
      <c r="AK422">
        <f t="shared" si="341"/>
        <v>82922.966315280006</v>
      </c>
      <c r="AL422">
        <v>1</v>
      </c>
      <c r="AM422">
        <f t="shared" si="342"/>
        <v>181.03867468595999</v>
      </c>
      <c r="AN422">
        <f t="shared" si="317"/>
        <v>458.5752724088365</v>
      </c>
      <c r="AO422">
        <f t="shared" si="318"/>
        <v>-96.893245368811506</v>
      </c>
      <c r="AQ422">
        <f t="shared" si="343"/>
        <v>2.3113899982918828E-3</v>
      </c>
      <c r="AR422">
        <f t="shared" si="344"/>
        <v>-4.8076911964471165</v>
      </c>
      <c r="AT422">
        <f t="shared" si="365"/>
        <v>-14565.489095691782</v>
      </c>
      <c r="AU422">
        <f t="shared" si="366"/>
        <v>-3955.4634173841005</v>
      </c>
      <c r="AV422">
        <f t="shared" si="354"/>
        <v>-2.8764236024093499</v>
      </c>
      <c r="AW422">
        <f t="shared" si="355"/>
        <v>839.87606371518973</v>
      </c>
      <c r="AX422">
        <f t="shared" si="356"/>
        <v>-5770.5026506816157</v>
      </c>
      <c r="AY422">
        <f t="shared" si="364"/>
        <v>-1.4262647681677041</v>
      </c>
      <c r="BA422">
        <f t="shared" si="345"/>
        <v>2.588275295213649</v>
      </c>
      <c r="BB422">
        <f t="shared" si="357"/>
        <v>8.2602093412752513</v>
      </c>
      <c r="BC422">
        <f t="shared" si="358"/>
        <v>-1.4501588342416458</v>
      </c>
      <c r="BD422">
        <f t="shared" si="346"/>
        <v>-263.0879809205997</v>
      </c>
      <c r="BF422">
        <f t="shared" si="347"/>
        <v>-60.497886314635636</v>
      </c>
      <c r="BG422">
        <f t="shared" si="348"/>
        <v>-221.5748493907326</v>
      </c>
      <c r="BH422">
        <f t="shared" si="359"/>
        <v>-41.574849390732595</v>
      </c>
      <c r="BI422">
        <f t="shared" si="360"/>
        <v>-41.574849390732595</v>
      </c>
      <c r="BJ422">
        <f t="shared" si="349"/>
        <v>0</v>
      </c>
      <c r="BK422">
        <f t="shared" si="361"/>
        <v>0</v>
      </c>
      <c r="BM422">
        <f t="shared" si="362"/>
        <v>-68.758095655910893</v>
      </c>
      <c r="BN422">
        <f t="shared" si="350"/>
        <v>-138.48686847013295</v>
      </c>
      <c r="BQ422" s="56">
        <f t="shared" si="363"/>
        <v>25.162170141560392</v>
      </c>
    </row>
    <row r="423" spans="1:69" x14ac:dyDescent="0.25">
      <c r="A423">
        <f t="shared" si="319"/>
        <v>1045000</v>
      </c>
      <c r="B423">
        <f t="shared" si="351"/>
        <v>1045</v>
      </c>
      <c r="C423">
        <f t="shared" si="320"/>
        <v>1.3363029631019541</v>
      </c>
      <c r="D423">
        <f t="shared" si="321"/>
        <v>0.72525048142436155</v>
      </c>
      <c r="F423">
        <f t="shared" si="322"/>
        <v>1.8065379325343933E-5</v>
      </c>
      <c r="G423">
        <f t="shared" si="323"/>
        <v>1.6624148196316359E-3</v>
      </c>
      <c r="H423">
        <f t="shared" si="324"/>
        <v>-3.1399302351803686</v>
      </c>
      <c r="J423">
        <f t="shared" si="325"/>
        <v>15</v>
      </c>
      <c r="M423">
        <f t="shared" si="326"/>
        <v>2.527991586548681E-3</v>
      </c>
      <c r="N423">
        <f t="shared" si="327"/>
        <v>-1.5707963250000001</v>
      </c>
      <c r="O423">
        <f t="shared" si="328"/>
        <v>260.01269707472539</v>
      </c>
      <c r="P423">
        <f t="shared" si="329"/>
        <v>1.5669503512848182</v>
      </c>
      <c r="Q423">
        <f t="shared" si="330"/>
        <v>181.91180153513815</v>
      </c>
      <c r="R423">
        <f t="shared" si="331"/>
        <v>1.5652991296471128</v>
      </c>
      <c r="S423">
        <f t="shared" si="332"/>
        <v>0.21115920714904732</v>
      </c>
      <c r="T423">
        <f t="shared" si="333"/>
        <v>-1.3580355703514444</v>
      </c>
      <c r="U423">
        <f t="shared" si="334"/>
        <v>0.26415557124090405</v>
      </c>
      <c r="V423">
        <f t="shared" si="335"/>
        <v>-1.3034680370035003</v>
      </c>
      <c r="X423">
        <f t="shared" si="352"/>
        <v>-52.341117437095413</v>
      </c>
      <c r="Y423">
        <f t="shared" si="336"/>
        <v>-201.37920711401702</v>
      </c>
      <c r="Z423">
        <f t="shared" si="353"/>
        <v>-21.379207114017021</v>
      </c>
      <c r="AC423">
        <v>1</v>
      </c>
      <c r="AD423">
        <f t="shared" si="337"/>
        <v>260.01077408460003</v>
      </c>
      <c r="AE423">
        <f t="shared" si="338"/>
        <v>-8.0238972830389554E-2</v>
      </c>
      <c r="AF423">
        <f t="shared" si="339"/>
        <v>2.1976163153059499E-2</v>
      </c>
      <c r="AG423">
        <f t="shared" si="315"/>
        <v>813.98659065608661</v>
      </c>
      <c r="AH423">
        <f t="shared" si="316"/>
        <v>-3017.5170920463001</v>
      </c>
      <c r="AJ423">
        <f t="shared" si="340"/>
        <v>18000</v>
      </c>
      <c r="AK423">
        <f t="shared" si="341"/>
        <v>83321.634422564995</v>
      </c>
      <c r="AL423">
        <v>1</v>
      </c>
      <c r="AM423">
        <f t="shared" si="342"/>
        <v>181.90905292964251</v>
      </c>
      <c r="AN423">
        <f t="shared" si="317"/>
        <v>458.57016321358867</v>
      </c>
      <c r="AO423">
        <f t="shared" si="318"/>
        <v>-96.429669410521086</v>
      </c>
      <c r="AQ423">
        <f t="shared" si="343"/>
        <v>2.2893243539927307E-3</v>
      </c>
      <c r="AR423">
        <f t="shared" si="344"/>
        <v>-4.7846878998448066</v>
      </c>
      <c r="AT423">
        <f t="shared" si="365"/>
        <v>-14436.014038563006</v>
      </c>
      <c r="AU423">
        <f t="shared" si="366"/>
        <v>-3901.5798663155165</v>
      </c>
      <c r="AV423">
        <f t="shared" si="354"/>
        <v>-2.877631870445466</v>
      </c>
      <c r="AW423">
        <f t="shared" si="355"/>
        <v>836.79393957889852</v>
      </c>
      <c r="AX423">
        <f t="shared" si="356"/>
        <v>-5744.922477373173</v>
      </c>
      <c r="AY423">
        <f t="shared" si="364"/>
        <v>-1.4261555113182554</v>
      </c>
      <c r="BA423">
        <f t="shared" si="345"/>
        <v>2.5758056558925357</v>
      </c>
      <c r="BB423">
        <f t="shared" si="357"/>
        <v>8.2182618495515918</v>
      </c>
      <c r="BC423">
        <f t="shared" si="358"/>
        <v>-1.4514763591272106</v>
      </c>
      <c r="BD423">
        <f t="shared" si="346"/>
        <v>-263.16346953603227</v>
      </c>
      <c r="BF423">
        <f t="shared" si="347"/>
        <v>-60.604872640387562</v>
      </c>
      <c r="BG423">
        <f t="shared" si="348"/>
        <v>-221.51442846002936</v>
      </c>
      <c r="BH423">
        <f t="shared" si="359"/>
        <v>-41.514428460029364</v>
      </c>
      <c r="BI423">
        <f t="shared" si="360"/>
        <v>-41.514428460029364</v>
      </c>
      <c r="BJ423">
        <f t="shared" si="349"/>
        <v>0</v>
      </c>
      <c r="BK423">
        <f t="shared" si="361"/>
        <v>0</v>
      </c>
      <c r="BM423">
        <f t="shared" si="362"/>
        <v>-68.82313448993915</v>
      </c>
      <c r="BN423">
        <f t="shared" si="350"/>
        <v>-138.3509589239971</v>
      </c>
      <c r="BQ423" s="56">
        <f t="shared" si="363"/>
        <v>25.120222649836727</v>
      </c>
    </row>
    <row r="424" spans="1:69" x14ac:dyDescent="0.25">
      <c r="A424">
        <f t="shared" si="319"/>
        <v>1050000</v>
      </c>
      <c r="B424">
        <f t="shared" si="351"/>
        <v>1050</v>
      </c>
      <c r="C424">
        <f t="shared" si="320"/>
        <v>1.3391199761457639</v>
      </c>
      <c r="D424">
        <f t="shared" si="321"/>
        <v>0.72762054298831624</v>
      </c>
      <c r="F424">
        <f t="shared" si="322"/>
        <v>1.7893734830812609E-5</v>
      </c>
      <c r="G424">
        <f t="shared" si="323"/>
        <v>1.6544982824040454E-3</v>
      </c>
      <c r="H424">
        <f t="shared" si="324"/>
        <v>-3.1399381517175962</v>
      </c>
      <c r="J424">
        <f t="shared" si="325"/>
        <v>15</v>
      </c>
      <c r="M424">
        <f t="shared" si="326"/>
        <v>2.5159535313746396E-3</v>
      </c>
      <c r="N424">
        <f t="shared" si="327"/>
        <v>-1.5707963250000001</v>
      </c>
      <c r="O424">
        <f t="shared" si="328"/>
        <v>261.2567586070968</v>
      </c>
      <c r="P424">
        <f t="shared" si="329"/>
        <v>1.5669686652746058</v>
      </c>
      <c r="Q424">
        <f t="shared" si="330"/>
        <v>182.78216669041939</v>
      </c>
      <c r="R424">
        <f t="shared" si="331"/>
        <v>1.5653253062527845</v>
      </c>
      <c r="S424">
        <f t="shared" si="332"/>
        <v>0.21019821586582652</v>
      </c>
      <c r="T424">
        <f t="shared" si="333"/>
        <v>-1.3590186260097818</v>
      </c>
      <c r="U424">
        <f t="shared" si="334"/>
        <v>0.26298487778616764</v>
      </c>
      <c r="V424">
        <f t="shared" si="335"/>
        <v>-1.3046816434126836</v>
      </c>
      <c r="X424">
        <f t="shared" si="352"/>
        <v>-52.442489646373687</v>
      </c>
      <c r="Y424">
        <f t="shared" si="336"/>
        <v>-201.3671765155116</v>
      </c>
      <c r="Z424">
        <f t="shared" si="353"/>
        <v>-21.367176515511602</v>
      </c>
      <c r="AC424">
        <v>1</v>
      </c>
      <c r="AD424">
        <f t="shared" si="337"/>
        <v>261.25484477399999</v>
      </c>
      <c r="AE424">
        <f t="shared" si="338"/>
        <v>-8.1008646821734392E-2</v>
      </c>
      <c r="AF424">
        <f t="shared" si="339"/>
        <v>2.2081312259055002E-2</v>
      </c>
      <c r="AG424">
        <f t="shared" ref="AG424:AG487" si="367">AC424*AE424/(AE424^2+AF424^2)+AD424*AF424/(AE424^2+AF424^2)</f>
        <v>806.78767254335912</v>
      </c>
      <c r="AH424">
        <f t="shared" ref="AH424:AH487" si="368">AD424*AE424/(AE424^2+AF424^2)-AC424*AF424/(AE424^2+AF424^2)</f>
        <v>-3005.1102419414765</v>
      </c>
      <c r="AJ424">
        <f t="shared" si="340"/>
        <v>18000</v>
      </c>
      <c r="AK424">
        <f t="shared" si="341"/>
        <v>83720.30252985</v>
      </c>
      <c r="AL424">
        <v>1</v>
      </c>
      <c r="AM424">
        <f t="shared" si="342"/>
        <v>182.77943117332501</v>
      </c>
      <c r="AN424">
        <f t="shared" ref="AN424:AN487" si="369">AJ424*AL424/(AL424^2+AM424^2)+AK424*AM424/(AL424^2+AM424^2)</f>
        <v>458.56512683001068</v>
      </c>
      <c r="AO424">
        <f t="shared" ref="AO424:AO487" si="370">AK424*AL424/(AL424^2+AM424^2)-AJ424*AM424/(AL424^2+AM424^2)</f>
        <v>-95.970508062999158</v>
      </c>
      <c r="AQ424">
        <f t="shared" si="343"/>
        <v>2.2675731819561946E-3</v>
      </c>
      <c r="AR424">
        <f t="shared" si="344"/>
        <v>-4.7619036821080085</v>
      </c>
      <c r="AT424">
        <f t="shared" si="365"/>
        <v>-14308.216076151813</v>
      </c>
      <c r="AU424">
        <f t="shared" si="366"/>
        <v>-3848.6594959570207</v>
      </c>
      <c r="AV424">
        <f t="shared" si="354"/>
        <v>-2.8788294412876736</v>
      </c>
      <c r="AW424">
        <f t="shared" si="355"/>
        <v>833.74585246631977</v>
      </c>
      <c r="AX424">
        <f t="shared" si="356"/>
        <v>-5719.559829349093</v>
      </c>
      <c r="AY424">
        <f t="shared" si="364"/>
        <v>-1.426044882078471</v>
      </c>
      <c r="BA424">
        <f t="shared" si="345"/>
        <v>2.5634545382182075</v>
      </c>
      <c r="BB424">
        <f t="shared" si="357"/>
        <v>8.1765123963160118</v>
      </c>
      <c r="BC424">
        <f t="shared" si="358"/>
        <v>-1.4527845592092026</v>
      </c>
      <c r="BD424">
        <f t="shared" si="346"/>
        <v>-263.23842387957473</v>
      </c>
      <c r="BF424">
        <f t="shared" si="347"/>
        <v>-60.711252706195388</v>
      </c>
      <c r="BG424">
        <f t="shared" si="348"/>
        <v>-221.45404186278793</v>
      </c>
      <c r="BH424">
        <f t="shared" si="359"/>
        <v>-41.454041862787932</v>
      </c>
      <c r="BI424">
        <f t="shared" si="360"/>
        <v>-41.454041862787932</v>
      </c>
      <c r="BJ424">
        <f t="shared" si="349"/>
        <v>0</v>
      </c>
      <c r="BK424">
        <f t="shared" si="361"/>
        <v>0</v>
      </c>
      <c r="BM424">
        <f t="shared" si="362"/>
        <v>-68.887765102511395</v>
      </c>
      <c r="BN424">
        <f t="shared" si="350"/>
        <v>-138.21561798321318</v>
      </c>
      <c r="BQ424" s="56">
        <f t="shared" si="363"/>
        <v>25.078473196601148</v>
      </c>
    </row>
    <row r="425" spans="1:69" x14ac:dyDescent="0.25">
      <c r="A425">
        <f t="shared" si="319"/>
        <v>1055000</v>
      </c>
      <c r="B425">
        <f t="shared" si="351"/>
        <v>1055</v>
      </c>
      <c r="C425">
        <f t="shared" si="320"/>
        <v>1.3419444796779634</v>
      </c>
      <c r="D425">
        <f t="shared" si="321"/>
        <v>0.72998064082673719</v>
      </c>
      <c r="F425">
        <f t="shared" si="322"/>
        <v>1.7724525046310765E-5</v>
      </c>
      <c r="G425">
        <f t="shared" si="323"/>
        <v>1.6466567873429758E-3</v>
      </c>
      <c r="H425">
        <f t="shared" si="324"/>
        <v>-3.1399459932126574</v>
      </c>
      <c r="J425">
        <f t="shared" si="325"/>
        <v>15</v>
      </c>
      <c r="M425">
        <f t="shared" si="326"/>
        <v>2.5040295809889779E-3</v>
      </c>
      <c r="N425">
        <f t="shared" si="327"/>
        <v>-1.5707963250000001</v>
      </c>
      <c r="O425">
        <f t="shared" si="328"/>
        <v>262.50082022626378</v>
      </c>
      <c r="P425">
        <f t="shared" si="329"/>
        <v>1.5669868056746046</v>
      </c>
      <c r="Q425">
        <f t="shared" si="330"/>
        <v>183.65253196975854</v>
      </c>
      <c r="R425">
        <f t="shared" si="331"/>
        <v>1.5653512347463627</v>
      </c>
      <c r="S425">
        <f t="shared" si="332"/>
        <v>0.20924573247537889</v>
      </c>
      <c r="T425">
        <f t="shared" si="333"/>
        <v>-1.3599927734479749</v>
      </c>
      <c r="U425">
        <f t="shared" si="334"/>
        <v>0.26182413464784382</v>
      </c>
      <c r="V425">
        <f t="shared" si="335"/>
        <v>-1.3058845385287092</v>
      </c>
      <c r="X425">
        <f t="shared" si="352"/>
        <v>-52.543325201476144</v>
      </c>
      <c r="Y425">
        <f t="shared" si="336"/>
        <v>-201.35461254325716</v>
      </c>
      <c r="Z425">
        <f t="shared" si="353"/>
        <v>-21.354612543257161</v>
      </c>
      <c r="AC425">
        <v>1</v>
      </c>
      <c r="AD425">
        <f t="shared" si="337"/>
        <v>262.49891546340001</v>
      </c>
      <c r="AE425">
        <f t="shared" si="338"/>
        <v>-8.178199467461307E-2</v>
      </c>
      <c r="AF425">
        <f t="shared" si="339"/>
        <v>2.2186461365050501E-2</v>
      </c>
      <c r="AG425">
        <f t="shared" si="367"/>
        <v>799.68151043415594</v>
      </c>
      <c r="AH425">
        <f t="shared" si="368"/>
        <v>-2992.7958287349684</v>
      </c>
      <c r="AJ425">
        <f t="shared" si="340"/>
        <v>18000</v>
      </c>
      <c r="AK425">
        <f t="shared" si="341"/>
        <v>84118.970637135004</v>
      </c>
      <c r="AL425">
        <v>1</v>
      </c>
      <c r="AM425">
        <f t="shared" si="342"/>
        <v>183.6498094170075</v>
      </c>
      <c r="AN425">
        <f t="shared" si="369"/>
        <v>458.56016188113074</v>
      </c>
      <c r="AO425">
        <f t="shared" si="370"/>
        <v>-95.515698566765749</v>
      </c>
      <c r="AQ425">
        <f t="shared" si="343"/>
        <v>2.2461305347744806E-3</v>
      </c>
      <c r="AR425">
        <f t="shared" si="344"/>
        <v>-4.7393354283741544</v>
      </c>
      <c r="AT425">
        <f t="shared" si="365"/>
        <v>-14182.067111955343</v>
      </c>
      <c r="AU425">
        <f t="shared" si="366"/>
        <v>-3796.6811239116187</v>
      </c>
      <c r="AV425">
        <f t="shared" si="354"/>
        <v>-2.8800164528300929</v>
      </c>
      <c r="AW425">
        <f t="shared" si="355"/>
        <v>830.73137162072408</v>
      </c>
      <c r="AX425">
        <f t="shared" si="356"/>
        <v>-5694.4120472278064</v>
      </c>
      <c r="AY425">
        <f t="shared" si="364"/>
        <v>-1.4259328822359505</v>
      </c>
      <c r="BA425">
        <f t="shared" si="345"/>
        <v>2.5512202578885304</v>
      </c>
      <c r="BB425">
        <f t="shared" si="357"/>
        <v>8.1349590950200525</v>
      </c>
      <c r="BC425">
        <f t="shared" si="358"/>
        <v>-1.4540835705941424</v>
      </c>
      <c r="BD425">
        <f t="shared" si="346"/>
        <v>-263.31285174955627</v>
      </c>
      <c r="BF425">
        <f t="shared" si="347"/>
        <v>-60.817032631892189</v>
      </c>
      <c r="BG425">
        <f t="shared" si="348"/>
        <v>-221.39369537180804</v>
      </c>
      <c r="BH425">
        <f t="shared" si="359"/>
        <v>-41.393695371808036</v>
      </c>
      <c r="BI425">
        <f t="shared" si="360"/>
        <v>-41.393695371808036</v>
      </c>
      <c r="BJ425">
        <f t="shared" si="349"/>
        <v>0</v>
      </c>
      <c r="BK425">
        <f t="shared" si="361"/>
        <v>0</v>
      </c>
      <c r="BM425">
        <f t="shared" si="362"/>
        <v>-68.95199172691224</v>
      </c>
      <c r="BN425">
        <f t="shared" si="350"/>
        <v>-138.08084362225179</v>
      </c>
      <c r="BQ425" s="56">
        <f t="shared" si="363"/>
        <v>25.036919895305189</v>
      </c>
    </row>
    <row r="426" spans="1:69" x14ac:dyDescent="0.25">
      <c r="A426">
        <f t="shared" si="319"/>
        <v>1060000</v>
      </c>
      <c r="B426">
        <f t="shared" si="351"/>
        <v>1060</v>
      </c>
      <c r="C426">
        <f t="shared" si="320"/>
        <v>1.3447764265005722</v>
      </c>
      <c r="D426">
        <f t="shared" si="321"/>
        <v>0.73233081151249346</v>
      </c>
      <c r="F426">
        <f t="shared" si="322"/>
        <v>1.7557704141153339E-5</v>
      </c>
      <c r="G426">
        <f t="shared" si="323"/>
        <v>1.6388892724579292E-3</v>
      </c>
      <c r="H426">
        <f t="shared" si="324"/>
        <v>-3.1399537607275421</v>
      </c>
      <c r="J426">
        <f t="shared" si="325"/>
        <v>15</v>
      </c>
      <c r="M426">
        <f t="shared" si="326"/>
        <v>2.492218120701294E-3</v>
      </c>
      <c r="N426">
        <f t="shared" si="327"/>
        <v>-1.5707963250000001</v>
      </c>
      <c r="O426">
        <f t="shared" si="328"/>
        <v>263.74488193099796</v>
      </c>
      <c r="P426">
        <f t="shared" si="329"/>
        <v>1.5670047749412261</v>
      </c>
      <c r="Q426">
        <f t="shared" si="330"/>
        <v>184.52289737140012</v>
      </c>
      <c r="R426">
        <f t="shared" si="331"/>
        <v>1.565376918638729</v>
      </c>
      <c r="S426">
        <f t="shared" si="332"/>
        <v>0.20830164722945985</v>
      </c>
      <c r="T426">
        <f t="shared" si="333"/>
        <v>-1.3609581313821875</v>
      </c>
      <c r="U426">
        <f t="shared" si="334"/>
        <v>0.26067322066258308</v>
      </c>
      <c r="V426">
        <f t="shared" si="335"/>
        <v>-1.3070768600999334</v>
      </c>
      <c r="X426">
        <f t="shared" si="352"/>
        <v>-52.64362898780049</v>
      </c>
      <c r="Y426">
        <f t="shared" si="336"/>
        <v>-201.3415275150642</v>
      </c>
      <c r="Z426">
        <f t="shared" si="353"/>
        <v>-21.3415275150642</v>
      </c>
      <c r="AC426">
        <v>1</v>
      </c>
      <c r="AD426">
        <f t="shared" si="337"/>
        <v>263.74298615280003</v>
      </c>
      <c r="AE426">
        <f t="shared" si="338"/>
        <v>-8.255901638902563E-2</v>
      </c>
      <c r="AF426">
        <f t="shared" si="339"/>
        <v>2.2291610471046001E-2</v>
      </c>
      <c r="AG426">
        <f t="shared" si="367"/>
        <v>792.6665590587254</v>
      </c>
      <c r="AH426">
        <f t="shared" si="368"/>
        <v>-2980.5729615929445</v>
      </c>
      <c r="AJ426">
        <f t="shared" si="340"/>
        <v>18000</v>
      </c>
      <c r="AK426">
        <f t="shared" si="341"/>
        <v>84517.638744420008</v>
      </c>
      <c r="AL426">
        <v>1</v>
      </c>
      <c r="AM426">
        <f t="shared" si="342"/>
        <v>184.52018766069003</v>
      </c>
      <c r="AN426">
        <f t="shared" si="369"/>
        <v>458.55526702237421</v>
      </c>
      <c r="AO426">
        <f t="shared" si="370"/>
        <v>-95.065179346306493</v>
      </c>
      <c r="AQ426">
        <f t="shared" si="343"/>
        <v>2.2249906049771704E-3</v>
      </c>
      <c r="AR426">
        <f t="shared" si="344"/>
        <v>-4.7169800825516015</v>
      </c>
      <c r="AT426">
        <f t="shared" si="365"/>
        <v>-14057.539618778974</v>
      </c>
      <c r="AU426">
        <f t="shared" si="366"/>
        <v>-3745.6241180217139</v>
      </c>
      <c r="AV426">
        <f t="shared" si="354"/>
        <v>-2.881193040670277</v>
      </c>
      <c r="AW426">
        <f t="shared" si="355"/>
        <v>827.75007102353504</v>
      </c>
      <c r="AX426">
        <f t="shared" si="356"/>
        <v>-5669.4765131132117</v>
      </c>
      <c r="AY426">
        <f t="shared" si="364"/>
        <v>-1.4258195139407333</v>
      </c>
      <c r="BA426">
        <f t="shared" si="345"/>
        <v>2.5391011622915096</v>
      </c>
      <c r="BB426">
        <f t="shared" si="357"/>
        <v>8.0936000856096086</v>
      </c>
      <c r="BC426">
        <f t="shared" si="358"/>
        <v>-1.4553735267295438</v>
      </c>
      <c r="BD426">
        <f t="shared" si="346"/>
        <v>-263.38676079195625</v>
      </c>
      <c r="BF426">
        <f t="shared" si="347"/>
        <v>-60.92221845210527</v>
      </c>
      <c r="BG426">
        <f t="shared" si="348"/>
        <v>-221.33339459844566</v>
      </c>
      <c r="BH426">
        <f t="shared" si="359"/>
        <v>-41.333394598445665</v>
      </c>
      <c r="BI426">
        <f t="shared" si="360"/>
        <v>-41.333394598445665</v>
      </c>
      <c r="BJ426">
        <f t="shared" si="349"/>
        <v>0</v>
      </c>
      <c r="BK426">
        <f t="shared" si="361"/>
        <v>0</v>
      </c>
      <c r="BM426">
        <f t="shared" si="362"/>
        <v>-69.015818537714878</v>
      </c>
      <c r="BN426">
        <f t="shared" si="350"/>
        <v>-137.94663380648944</v>
      </c>
      <c r="BQ426" s="56">
        <f t="shared" si="363"/>
        <v>24.995560885894747</v>
      </c>
    </row>
    <row r="427" spans="1:69" x14ac:dyDescent="0.25">
      <c r="A427">
        <f t="shared" si="319"/>
        <v>1065000</v>
      </c>
      <c r="B427">
        <f t="shared" si="351"/>
        <v>1065</v>
      </c>
      <c r="C427">
        <f t="shared" si="320"/>
        <v>1.3476157696884883</v>
      </c>
      <c r="D427">
        <f t="shared" si="321"/>
        <v>0.73467109175008383</v>
      </c>
      <c r="F427">
        <f t="shared" si="322"/>
        <v>1.7393227357997095E-5</v>
      </c>
      <c r="G427">
        <f t="shared" si="323"/>
        <v>1.6311946957035933E-3</v>
      </c>
      <c r="H427">
        <f t="shared" si="324"/>
        <v>-3.1399614553042965</v>
      </c>
      <c r="J427">
        <f t="shared" si="325"/>
        <v>15</v>
      </c>
      <c r="M427">
        <f t="shared" si="326"/>
        <v>2.4805175661440112E-3</v>
      </c>
      <c r="N427">
        <f t="shared" si="327"/>
        <v>-1.5707963250000001</v>
      </c>
      <c r="O427">
        <f t="shared" si="328"/>
        <v>264.98894372009437</v>
      </c>
      <c r="P427">
        <f t="shared" si="329"/>
        <v>1.5670225754847538</v>
      </c>
      <c r="Q427">
        <f t="shared" si="330"/>
        <v>185.3932628936216</v>
      </c>
      <c r="R427">
        <f t="shared" si="331"/>
        <v>1.5654023613748367</v>
      </c>
      <c r="S427">
        <f t="shared" si="332"/>
        <v>0.20736585220884854</v>
      </c>
      <c r="T427">
        <f t="shared" si="333"/>
        <v>-1.3619148164614494</v>
      </c>
      <c r="U427">
        <f t="shared" si="334"/>
        <v>0.25953201653142277</v>
      </c>
      <c r="V427">
        <f t="shared" si="335"/>
        <v>-1.3082587435839437</v>
      </c>
      <c r="X427">
        <f t="shared" si="352"/>
        <v>-52.743405832209021</v>
      </c>
      <c r="Y427">
        <f t="shared" si="336"/>
        <v>-201.32793349678948</v>
      </c>
      <c r="Z427">
        <f t="shared" si="353"/>
        <v>-21.327933496789484</v>
      </c>
      <c r="AC427">
        <v>1</v>
      </c>
      <c r="AD427">
        <f t="shared" si="337"/>
        <v>264.98705684219999</v>
      </c>
      <c r="AE427">
        <f t="shared" si="338"/>
        <v>-8.3339711964972057E-2</v>
      </c>
      <c r="AF427">
        <f t="shared" si="339"/>
        <v>2.23967595770415E-2</v>
      </c>
      <c r="AG427">
        <f t="shared" si="367"/>
        <v>785.74130426803561</v>
      </c>
      <c r="AH427">
        <f t="shared" si="368"/>
        <v>-2968.4407580474494</v>
      </c>
      <c r="AJ427">
        <f t="shared" si="340"/>
        <v>18000</v>
      </c>
      <c r="AK427">
        <f t="shared" si="341"/>
        <v>84916.306851705012</v>
      </c>
      <c r="AL427">
        <v>1</v>
      </c>
      <c r="AM427">
        <f t="shared" si="342"/>
        <v>185.39056590437252</v>
      </c>
      <c r="AN427">
        <f t="shared" si="369"/>
        <v>458.55044094065346</v>
      </c>
      <c r="AO427">
        <f t="shared" si="370"/>
        <v>-94.618889982284813</v>
      </c>
      <c r="AQ427">
        <f t="shared" si="343"/>
        <v>2.2041477210986088E-3</v>
      </c>
      <c r="AR427">
        <f t="shared" si="344"/>
        <v>-4.6948346459400367</v>
      </c>
      <c r="AT427">
        <f t="shared" si="365"/>
        <v>-13934.606625396496</v>
      </c>
      <c r="AU427">
        <f t="shared" si="366"/>
        <v>-3695.468379955752</v>
      </c>
      <c r="AV427">
        <f t="shared" si="354"/>
        <v>-2.8823593381554016</v>
      </c>
      <c r="AW427">
        <f t="shared" si="355"/>
        <v>824.80152941755205</v>
      </c>
      <c r="AX427">
        <f t="shared" si="356"/>
        <v>-5644.7506498218982</v>
      </c>
      <c r="AY427">
        <f t="shared" si="364"/>
        <v>-1.4257047796866482</v>
      </c>
      <c r="BA427">
        <f t="shared" si="345"/>
        <v>2.5270956297662228</v>
      </c>
      <c r="BB427">
        <f t="shared" si="357"/>
        <v>8.0524335340370286</v>
      </c>
      <c r="BC427">
        <f t="shared" si="358"/>
        <v>-1.4566545584687534</v>
      </c>
      <c r="BD427">
        <f t="shared" si="346"/>
        <v>-263.46015850411914</v>
      </c>
      <c r="BF427">
        <f t="shared" si="347"/>
        <v>-61.026816117784996</v>
      </c>
      <c r="BG427">
        <f t="shared" si="348"/>
        <v>-221.27314499673716</v>
      </c>
      <c r="BH427">
        <f t="shared" si="359"/>
        <v>-41.273144996737159</v>
      </c>
      <c r="BI427">
        <f t="shared" si="360"/>
        <v>-41.273144996737159</v>
      </c>
      <c r="BJ427">
        <f t="shared" si="349"/>
        <v>0</v>
      </c>
      <c r="BK427">
        <f t="shared" si="361"/>
        <v>0</v>
      </c>
      <c r="BM427">
        <f t="shared" si="362"/>
        <v>-69.079249651822025</v>
      </c>
      <c r="BN427">
        <f t="shared" si="350"/>
        <v>-137.81298649261808</v>
      </c>
      <c r="BQ427" s="56">
        <f t="shared" si="363"/>
        <v>24.954394334322167</v>
      </c>
    </row>
    <row r="428" spans="1:69" x14ac:dyDescent="0.25">
      <c r="A428">
        <f t="shared" ref="A428:A433" si="371">A427+5000</f>
        <v>1070000</v>
      </c>
      <c r="B428">
        <f t="shared" si="351"/>
        <v>1070</v>
      </c>
      <c r="C428">
        <f t="shared" si="320"/>
        <v>1.3504624625892068</v>
      </c>
      <c r="D428">
        <f t="shared" si="321"/>
        <v>0.73700151836908245</v>
      </c>
      <c r="F428">
        <f t="shared" si="322"/>
        <v>1.7231050982816359E-5</v>
      </c>
      <c r="G428">
        <f t="shared" si="323"/>
        <v>1.6235720345137872E-3</v>
      </c>
      <c r="H428">
        <f t="shared" si="324"/>
        <v>-3.1399690779654863</v>
      </c>
      <c r="J428">
        <f t="shared" si="325"/>
        <v>15</v>
      </c>
      <c r="M428">
        <f t="shared" si="326"/>
        <v>2.4689263625638992E-3</v>
      </c>
      <c r="N428">
        <f t="shared" si="327"/>
        <v>-1.5707963250000001</v>
      </c>
      <c r="O428">
        <f t="shared" si="328"/>
        <v>266.23300559237038</v>
      </c>
      <c r="P428">
        <f t="shared" si="329"/>
        <v>1.5670402096704195</v>
      </c>
      <c r="Q428">
        <f t="shared" si="330"/>
        <v>186.26362853473267</v>
      </c>
      <c r="R428">
        <f t="shared" si="331"/>
        <v>1.5654275663352497</v>
      </c>
      <c r="S428">
        <f t="shared" si="332"/>
        <v>0.20643824128658014</v>
      </c>
      <c r="T428">
        <f t="shared" si="333"/>
        <v>-1.3628629433117081</v>
      </c>
      <c r="U428">
        <f t="shared" si="334"/>
        <v>0.25840040478629334</v>
      </c>
      <c r="V428">
        <f t="shared" si="335"/>
        <v>-1.3094303221936214</v>
      </c>
      <c r="X428">
        <f t="shared" si="352"/>
        <v>-52.842660503874377</v>
      </c>
      <c r="Y428">
        <f t="shared" si="336"/>
        <v>-201.31384230775163</v>
      </c>
      <c r="Z428">
        <f t="shared" si="353"/>
        <v>-21.313842307751628</v>
      </c>
      <c r="AC428">
        <v>1</v>
      </c>
      <c r="AD428">
        <f t="shared" si="337"/>
        <v>266.23112753160001</v>
      </c>
      <c r="AE428">
        <f t="shared" si="338"/>
        <v>-8.4124081402452339E-2</v>
      </c>
      <c r="AF428">
        <f t="shared" si="339"/>
        <v>2.2501908683037E-2</v>
      </c>
      <c r="AG428">
        <f t="shared" si="367"/>
        <v>778.9042623095944</v>
      </c>
      <c r="AH428">
        <f t="shared" si="368"/>
        <v>-2956.3983439946496</v>
      </c>
      <c r="AJ428">
        <f t="shared" si="340"/>
        <v>18000</v>
      </c>
      <c r="AK428">
        <f t="shared" si="341"/>
        <v>85314.974958990002</v>
      </c>
      <c r="AL428">
        <v>1</v>
      </c>
      <c r="AM428">
        <f t="shared" si="342"/>
        <v>186.26094414805502</v>
      </c>
      <c r="AN428">
        <f t="shared" si="369"/>
        <v>458.54568235348654</v>
      </c>
      <c r="AO428">
        <f t="shared" si="370"/>
        <v>-94.176771184533308</v>
      </c>
      <c r="AQ428">
        <f t="shared" si="343"/>
        <v>2.1835963438736256E-3</v>
      </c>
      <c r="AR428">
        <f t="shared" si="344"/>
        <v>-4.6728961758895586</v>
      </c>
      <c r="AT428">
        <f t="shared" si="365"/>
        <v>-13813.241703559415</v>
      </c>
      <c r="AU428">
        <f t="shared" si="366"/>
        <v>-3646.194329345562</v>
      </c>
      <c r="AV428">
        <f t="shared" si="354"/>
        <v>-2.8835154764273812</v>
      </c>
      <c r="AW428">
        <f t="shared" si="355"/>
        <v>821.88533032434088</v>
      </c>
      <c r="AX428">
        <f t="shared" si="356"/>
        <v>-5620.2319201268829</v>
      </c>
      <c r="AY428">
        <f t="shared" si="364"/>
        <v>-1.4255886822934847</v>
      </c>
      <c r="BA428">
        <f t="shared" si="345"/>
        <v>2.515202068884236</v>
      </c>
      <c r="BB428">
        <f t="shared" si="357"/>
        <v>8.011457631784225</v>
      </c>
      <c r="BC428">
        <f t="shared" si="358"/>
        <v>-1.4579267941338965</v>
      </c>
      <c r="BD428">
        <f t="shared" si="346"/>
        <v>-263.53305223836111</v>
      </c>
      <c r="BF428">
        <f t="shared" si="347"/>
        <v>-61.13083149769939</v>
      </c>
      <c r="BG428">
        <f t="shared" si="348"/>
        <v>-221.21295186740838</v>
      </c>
      <c r="BH428">
        <f t="shared" si="359"/>
        <v>-41.212951867408378</v>
      </c>
      <c r="BI428">
        <f t="shared" si="360"/>
        <v>-41.212951867408378</v>
      </c>
      <c r="BJ428">
        <f t="shared" si="349"/>
        <v>0</v>
      </c>
      <c r="BK428">
        <f t="shared" si="361"/>
        <v>0</v>
      </c>
      <c r="BM428">
        <f t="shared" si="362"/>
        <v>-69.142289129483615</v>
      </c>
      <c r="BN428">
        <f t="shared" si="350"/>
        <v>-137.67989962904727</v>
      </c>
      <c r="BQ428" s="56">
        <f t="shared" si="363"/>
        <v>24.91341843206936</v>
      </c>
    </row>
    <row r="429" spans="1:69" x14ac:dyDescent="0.25">
      <c r="A429">
        <f t="shared" si="371"/>
        <v>1075000</v>
      </c>
      <c r="B429">
        <f t="shared" si="351"/>
        <v>1075</v>
      </c>
      <c r="C429">
        <f t="shared" si="320"/>
        <v>1.3533164588225004</v>
      </c>
      <c r="D429">
        <f t="shared" si="321"/>
        <v>0.73932212831769617</v>
      </c>
      <c r="F429">
        <f t="shared" si="322"/>
        <v>1.7071132315853952E-5</v>
      </c>
      <c r="G429">
        <f t="shared" si="323"/>
        <v>1.6160202853484084E-3</v>
      </c>
      <c r="H429">
        <f t="shared" si="324"/>
        <v>-3.1399766297146519</v>
      </c>
      <c r="J429">
        <f t="shared" si="325"/>
        <v>15</v>
      </c>
      <c r="M429">
        <f t="shared" si="326"/>
        <v>2.4574429841333692E-3</v>
      </c>
      <c r="N429">
        <f t="shared" si="327"/>
        <v>-1.5707963250000001</v>
      </c>
      <c r="O429">
        <f t="shared" si="328"/>
        <v>267.47706754666513</v>
      </c>
      <c r="P429">
        <f t="shared" si="329"/>
        <v>1.5670576798194524</v>
      </c>
      <c r="Q429">
        <f t="shared" si="330"/>
        <v>187.13399429307441</v>
      </c>
      <c r="R429">
        <f t="shared" si="331"/>
        <v>1.5654525368376415</v>
      </c>
      <c r="S429">
        <f t="shared" si="332"/>
        <v>0.20551871009202796</v>
      </c>
      <c r="T429">
        <f t="shared" si="333"/>
        <v>-1.3638026245787798</v>
      </c>
      <c r="U429">
        <f t="shared" si="334"/>
        <v>0.25727826975717821</v>
      </c>
      <c r="V429">
        <f t="shared" si="335"/>
        <v>-1.3105917269421317</v>
      </c>
      <c r="X429">
        <f t="shared" si="352"/>
        <v>-52.941397715111272</v>
      </c>
      <c r="Y429">
        <f t="shared" si="336"/>
        <v>-201.29926552601884</v>
      </c>
      <c r="Z429">
        <f t="shared" si="353"/>
        <v>-21.299265526018843</v>
      </c>
      <c r="AC429">
        <v>1</v>
      </c>
      <c r="AD429">
        <f t="shared" si="337"/>
        <v>267.47519822100003</v>
      </c>
      <c r="AE429">
        <f t="shared" si="338"/>
        <v>-8.4912124701466488E-2</v>
      </c>
      <c r="AF429">
        <f t="shared" si="339"/>
        <v>2.2607057789032499E-2</v>
      </c>
      <c r="AG429">
        <f t="shared" si="367"/>
        <v>772.1539791220664</v>
      </c>
      <c r="AH429">
        <f t="shared" si="368"/>
        <v>-2944.44485368811</v>
      </c>
      <c r="AJ429">
        <f t="shared" si="340"/>
        <v>18000</v>
      </c>
      <c r="AK429">
        <f t="shared" si="341"/>
        <v>85713.643066275006</v>
      </c>
      <c r="AL429">
        <v>1</v>
      </c>
      <c r="AM429">
        <f t="shared" si="342"/>
        <v>187.13132239173751</v>
      </c>
      <c r="AN429">
        <f t="shared" si="369"/>
        <v>458.54099000814568</v>
      </c>
      <c r="AO429">
        <f t="shared" si="370"/>
        <v>-93.738764765798351</v>
      </c>
      <c r="AQ429">
        <f t="shared" si="343"/>
        <v>2.1633310625568279E-3</v>
      </c>
      <c r="AR429">
        <f t="shared" si="344"/>
        <v>-4.6511617844971802</v>
      </c>
      <c r="AT429">
        <f t="shared" si="365"/>
        <v>-13693.418955345418</v>
      </c>
      <c r="AU429">
        <f t="shared" si="366"/>
        <v>-3597.7828884539581</v>
      </c>
      <c r="AV429">
        <f t="shared" si="354"/>
        <v>-2.8846615844669423</v>
      </c>
      <c r="AW429">
        <f t="shared" si="355"/>
        <v>819.00106205619954</v>
      </c>
      <c r="AX429">
        <f t="shared" si="356"/>
        <v>-5595.9178260174158</v>
      </c>
      <c r="AY429">
        <f t="shared" si="364"/>
        <v>-1.4254712248899488</v>
      </c>
      <c r="BA429">
        <f t="shared" si="345"/>
        <v>2.5034189177508326</v>
      </c>
      <c r="BB429">
        <f t="shared" si="357"/>
        <v>7.9706705953964079</v>
      </c>
      <c r="BC429">
        <f t="shared" si="358"/>
        <v>-1.4591903595769935</v>
      </c>
      <c r="BD429">
        <f t="shared" si="346"/>
        <v>-263.60544920547187</v>
      </c>
      <c r="BF429">
        <f t="shared" si="347"/>
        <v>-61.234270379895506</v>
      </c>
      <c r="BG429">
        <f t="shared" si="348"/>
        <v>-221.15282036177121</v>
      </c>
      <c r="BH429">
        <f t="shared" si="359"/>
        <v>-41.152820361771205</v>
      </c>
      <c r="BI429">
        <f t="shared" si="360"/>
        <v>-41.152820361771205</v>
      </c>
      <c r="BJ429">
        <f t="shared" si="349"/>
        <v>0</v>
      </c>
      <c r="BK429">
        <f t="shared" si="361"/>
        <v>0</v>
      </c>
      <c r="BM429">
        <f t="shared" si="362"/>
        <v>-69.204940975291919</v>
      </c>
      <c r="BN429">
        <f t="shared" si="350"/>
        <v>-137.54737115629933</v>
      </c>
      <c r="BQ429" s="56">
        <f t="shared" si="363"/>
        <v>24.872631395681545</v>
      </c>
    </row>
    <row r="430" spans="1:69" x14ac:dyDescent="0.25">
      <c r="A430">
        <f t="shared" si="371"/>
        <v>1080000</v>
      </c>
      <c r="B430">
        <f t="shared" si="351"/>
        <v>1080</v>
      </c>
      <c r="C430">
        <f t="shared" si="320"/>
        <v>1.3561777122800684</v>
      </c>
      <c r="D430">
        <f t="shared" si="321"/>
        <v>0.74163295865643353</v>
      </c>
      <c r="F430">
        <f t="shared" si="322"/>
        <v>1.6913429643511454E-5</v>
      </c>
      <c r="G430">
        <f t="shared" si="323"/>
        <v>1.6085384632529758E-3</v>
      </c>
      <c r="H430">
        <f t="shared" si="324"/>
        <v>-3.1399841115367471</v>
      </c>
      <c r="J430">
        <f t="shared" si="325"/>
        <v>15</v>
      </c>
      <c r="M430">
        <f t="shared" si="326"/>
        <v>2.4460659332808999E-3</v>
      </c>
      <c r="N430">
        <f t="shared" si="327"/>
        <v>-1.5707963250000001</v>
      </c>
      <c r="O430">
        <f t="shared" si="328"/>
        <v>268.7211295818397</v>
      </c>
      <c r="P430">
        <f t="shared" si="329"/>
        <v>1.5670749882100969</v>
      </c>
      <c r="Q430">
        <f t="shared" si="330"/>
        <v>188.00436016701872</v>
      </c>
      <c r="R430">
        <f t="shared" si="331"/>
        <v>1.5654772761382496</v>
      </c>
      <c r="S430">
        <f t="shared" si="332"/>
        <v>0.20460715597581433</v>
      </c>
      <c r="T430">
        <f t="shared" si="333"/>
        <v>-1.3647339709702297</v>
      </c>
      <c r="U430">
        <f t="shared" si="334"/>
        <v>0.25616549753991652</v>
      </c>
      <c r="V430">
        <f t="shared" si="335"/>
        <v>-1.3117430866868711</v>
      </c>
      <c r="X430">
        <f t="shared" si="352"/>
        <v>-53.039622122194174</v>
      </c>
      <c r="Y430">
        <f t="shared" si="336"/>
        <v>-201.2842144935729</v>
      </c>
      <c r="Z430">
        <f t="shared" si="353"/>
        <v>-21.284214493572904</v>
      </c>
      <c r="AC430">
        <v>1</v>
      </c>
      <c r="AD430">
        <f t="shared" si="337"/>
        <v>268.71926891040005</v>
      </c>
      <c r="AE430">
        <f t="shared" si="338"/>
        <v>-8.5703841862014504E-2</v>
      </c>
      <c r="AF430">
        <f t="shared" si="339"/>
        <v>2.2712206895028002E-2</v>
      </c>
      <c r="AG430">
        <f t="shared" si="367"/>
        <v>765.48902964815898</v>
      </c>
      <c r="AH430">
        <f t="shared" si="368"/>
        <v>-2932.5794297274351</v>
      </c>
      <c r="AJ430">
        <f t="shared" si="340"/>
        <v>18000</v>
      </c>
      <c r="AK430">
        <f t="shared" si="341"/>
        <v>86112.311173560011</v>
      </c>
      <c r="AL430">
        <v>1</v>
      </c>
      <c r="AM430">
        <f t="shared" si="342"/>
        <v>188.00170063542001</v>
      </c>
      <c r="AN430">
        <f t="shared" si="369"/>
        <v>458.53636268083244</v>
      </c>
      <c r="AO430">
        <f t="shared" si="370"/>
        <v>-93.304813616214233</v>
      </c>
      <c r="AQ430">
        <f t="shared" si="343"/>
        <v>2.1433465913608986E-3</v>
      </c>
      <c r="AR430">
        <f t="shared" si="344"/>
        <v>-4.6296286373395414</v>
      </c>
      <c r="AT430">
        <f t="shared" si="365"/>
        <v>-13575.113000836574</v>
      </c>
      <c r="AU430">
        <f t="shared" si="366"/>
        <v>-3550.2154673529753</v>
      </c>
      <c r="AV430">
        <f t="shared" si="354"/>
        <v>-2.8857977891366806</v>
      </c>
      <c r="AW430">
        <f t="shared" si="355"/>
        <v>816.14831772306457</v>
      </c>
      <c r="AX430">
        <f t="shared" si="356"/>
        <v>-5571.8059079745235</v>
      </c>
      <c r="AY430">
        <f t="shared" si="364"/>
        <v>-1.4253524108973696</v>
      </c>
      <c r="BA430">
        <f t="shared" si="345"/>
        <v>2.4917446433254518</v>
      </c>
      <c r="BB430">
        <f t="shared" si="357"/>
        <v>7.9300706660263103</v>
      </c>
      <c r="BC430">
        <f t="shared" si="358"/>
        <v>-1.460445378239311</v>
      </c>
      <c r="BD430">
        <f t="shared" si="346"/>
        <v>-263.67735647811503</v>
      </c>
      <c r="BF430">
        <f t="shared" si="347"/>
        <v>-61.337138473128107</v>
      </c>
      <c r="BG430">
        <f t="shared" si="348"/>
        <v>-221.09275548551221</v>
      </c>
      <c r="BH430">
        <f t="shared" si="359"/>
        <v>-41.092755485512214</v>
      </c>
      <c r="BI430">
        <f t="shared" si="360"/>
        <v>-41.092755485512214</v>
      </c>
      <c r="BJ430">
        <f t="shared" si="349"/>
        <v>0</v>
      </c>
      <c r="BK430">
        <f t="shared" si="361"/>
        <v>0</v>
      </c>
      <c r="BM430">
        <f t="shared" si="362"/>
        <v>-69.267209139154403</v>
      </c>
      <c r="BN430">
        <f t="shared" si="350"/>
        <v>-137.41539900739724</v>
      </c>
      <c r="BQ430" s="56">
        <f t="shared" si="363"/>
        <v>24.832031466311445</v>
      </c>
    </row>
    <row r="431" spans="1:69" x14ac:dyDescent="0.25">
      <c r="A431">
        <f t="shared" si="371"/>
        <v>1085000</v>
      </c>
      <c r="B431">
        <f t="shared" si="351"/>
        <v>1085</v>
      </c>
      <c r="C431">
        <f t="shared" si="320"/>
        <v>1.359046177125151</v>
      </c>
      <c r="D431">
        <f t="shared" si="321"/>
        <v>0.74393404655188389</v>
      </c>
      <c r="F431">
        <f t="shared" si="322"/>
        <v>1.6757902211144138E-5</v>
      </c>
      <c r="G431">
        <f t="shared" si="323"/>
        <v>1.6011256014303429E-3</v>
      </c>
      <c r="H431">
        <f t="shared" si="324"/>
        <v>-3.1399915243985697</v>
      </c>
      <c r="J431">
        <f t="shared" si="325"/>
        <v>15</v>
      </c>
      <c r="M431">
        <f t="shared" si="326"/>
        <v>2.4347937400399739E-3</v>
      </c>
      <c r="N431">
        <f t="shared" si="327"/>
        <v>-1.5707963250000001</v>
      </c>
      <c r="O431">
        <f t="shared" si="328"/>
        <v>269.96519169677595</v>
      </c>
      <c r="P431">
        <f t="shared" si="329"/>
        <v>1.5670921370786024</v>
      </c>
      <c r="Q431">
        <f t="shared" si="330"/>
        <v>188.87472615496739</v>
      </c>
      <c r="R431">
        <f t="shared" si="331"/>
        <v>1.5655017874332919</v>
      </c>
      <c r="S431">
        <f t="shared" si="332"/>
        <v>0.20370347797552826</v>
      </c>
      <c r="T431">
        <f t="shared" si="333"/>
        <v>-1.3656570912962136</v>
      </c>
      <c r="U431">
        <f t="shared" si="334"/>
        <v>0.25506197596463476</v>
      </c>
      <c r="V431">
        <f t="shared" si="335"/>
        <v>-1.312884528172402</v>
      </c>
      <c r="X431">
        <f t="shared" si="352"/>
        <v>-53.137338326161526</v>
      </c>
      <c r="Y431">
        <f t="shared" si="336"/>
        <v>-201.26870032135236</v>
      </c>
      <c r="Z431">
        <f t="shared" si="353"/>
        <v>-21.268700321352355</v>
      </c>
      <c r="AC431">
        <v>1</v>
      </c>
      <c r="AD431">
        <f t="shared" si="337"/>
        <v>269.96333959980001</v>
      </c>
      <c r="AE431">
        <f t="shared" si="338"/>
        <v>-8.6499232884096389E-2</v>
      </c>
      <c r="AF431">
        <f t="shared" si="339"/>
        <v>2.2817356001023501E-2</v>
      </c>
      <c r="AG431">
        <f t="shared" si="367"/>
        <v>758.90801716526676</v>
      </c>
      <c r="AH431">
        <f t="shared" si="368"/>
        <v>-2920.8012230425288</v>
      </c>
      <c r="AJ431">
        <f t="shared" si="340"/>
        <v>18000</v>
      </c>
      <c r="AK431">
        <f t="shared" si="341"/>
        <v>86510.979280845</v>
      </c>
      <c r="AL431">
        <v>1</v>
      </c>
      <c r="AM431">
        <f t="shared" si="342"/>
        <v>188.8720788791025</v>
      </c>
      <c r="AN431">
        <f t="shared" si="369"/>
        <v>458.53179917587943</v>
      </c>
      <c r="AO431">
        <f t="shared" si="370"/>
        <v>-92.874861678482716</v>
      </c>
      <c r="AQ431">
        <f t="shared" si="343"/>
        <v>2.1236377660095213E-3</v>
      </c>
      <c r="AR431">
        <f t="shared" si="344"/>
        <v>-4.6082939522406612</v>
      </c>
      <c r="AT431">
        <f t="shared" si="365"/>
        <v>-13458.298966117833</v>
      </c>
      <c r="AU431">
        <f t="shared" si="366"/>
        <v>-3503.4739495939107</v>
      </c>
      <c r="AV431">
        <f t="shared" si="354"/>
        <v>-2.886924215223126</v>
      </c>
      <c r="AW431">
        <f t="shared" si="355"/>
        <v>813.32669523471486</v>
      </c>
      <c r="AX431">
        <f t="shared" si="356"/>
        <v>-5547.8937442618926</v>
      </c>
      <c r="AY431">
        <f t="shared" si="364"/>
        <v>-1.425232244014125</v>
      </c>
      <c r="BA431">
        <f t="shared" si="345"/>
        <v>2.4801777407606997</v>
      </c>
      <c r="BB431">
        <f t="shared" si="357"/>
        <v>7.8896561089884951</v>
      </c>
      <c r="BC431">
        <f t="shared" si="358"/>
        <v>-1.4616919712090011</v>
      </c>
      <c r="BD431">
        <f t="shared" si="346"/>
        <v>-263.74878099413053</v>
      </c>
      <c r="BF431">
        <f t="shared" si="347"/>
        <v>-61.439441408256982</v>
      </c>
      <c r="BG431">
        <f t="shared" si="348"/>
        <v>-221.03276210237618</v>
      </c>
      <c r="BH431">
        <f t="shared" si="359"/>
        <v>-41.032762102376182</v>
      </c>
      <c r="BI431">
        <f t="shared" si="360"/>
        <v>-41.032762102376182</v>
      </c>
      <c r="BJ431">
        <f t="shared" si="349"/>
        <v>0</v>
      </c>
      <c r="BK431">
        <f t="shared" si="361"/>
        <v>0</v>
      </c>
      <c r="BM431">
        <f t="shared" si="362"/>
        <v>-69.329097517245472</v>
      </c>
      <c r="BN431">
        <f t="shared" si="350"/>
        <v>-137.28398110824565</v>
      </c>
      <c r="BQ431" s="56">
        <f t="shared" si="363"/>
        <v>24.791616909273632</v>
      </c>
    </row>
    <row r="432" spans="1:69" x14ac:dyDescent="0.25">
      <c r="A432">
        <f t="shared" si="371"/>
        <v>1090000</v>
      </c>
      <c r="B432">
        <f t="shared" si="351"/>
        <v>1090</v>
      </c>
      <c r="C432">
        <f t="shared" si="320"/>
        <v>1.361921807792112</v>
      </c>
      <c r="D432">
        <f t="shared" si="321"/>
        <v>0.74622542927060587</v>
      </c>
      <c r="F432">
        <f t="shared" si="322"/>
        <v>1.6604510196727482E-5</v>
      </c>
      <c r="G432">
        <f t="shared" si="323"/>
        <v>1.593780750824207E-3</v>
      </c>
      <c r="H432">
        <f t="shared" si="324"/>
        <v>-3.139998869249176</v>
      </c>
      <c r="J432">
        <f t="shared" si="325"/>
        <v>15</v>
      </c>
      <c r="M432">
        <f t="shared" si="326"/>
        <v>2.4236249614159374E-3</v>
      </c>
      <c r="N432">
        <f t="shared" si="327"/>
        <v>-1.5707963250000001</v>
      </c>
      <c r="O432">
        <f t="shared" si="328"/>
        <v>271.20925389037609</v>
      </c>
      <c r="P432">
        <f t="shared" si="329"/>
        <v>1.5671091286201881</v>
      </c>
      <c r="Q432">
        <f t="shared" si="330"/>
        <v>189.74509225535166</v>
      </c>
      <c r="R432">
        <f t="shared" si="331"/>
        <v>1.5655260738603425</v>
      </c>
      <c r="S432">
        <f t="shared" si="332"/>
        <v>0.20280757678222996</v>
      </c>
      <c r="T432">
        <f t="shared" si="333"/>
        <v>-1.3665720925093077</v>
      </c>
      <c r="U432">
        <f t="shared" si="334"/>
        <v>0.25396759456479667</v>
      </c>
      <c r="V432">
        <f t="shared" si="335"/>
        <v>-1.3140161760723925</v>
      </c>
      <c r="X432">
        <f t="shared" si="352"/>
        <v>-53.234550873606494</v>
      </c>
      <c r="Y432">
        <f t="shared" si="336"/>
        <v>-201.25273389417723</v>
      </c>
      <c r="Z432">
        <f t="shared" si="353"/>
        <v>-21.252733894177226</v>
      </c>
      <c r="AC432">
        <v>1</v>
      </c>
      <c r="AD432">
        <f t="shared" si="337"/>
        <v>271.20741028920003</v>
      </c>
      <c r="AE432">
        <f t="shared" si="338"/>
        <v>-8.7298297767712141E-2</v>
      </c>
      <c r="AF432">
        <f t="shared" si="339"/>
        <v>2.2922505107019001E-2</v>
      </c>
      <c r="AG432">
        <f t="shared" si="367"/>
        <v>752.40957263337737</v>
      </c>
      <c r="AH432">
        <f t="shared" si="368"/>
        <v>-2909.1093928737564</v>
      </c>
      <c r="AJ432">
        <f t="shared" si="340"/>
        <v>18000</v>
      </c>
      <c r="AK432">
        <f t="shared" si="341"/>
        <v>86909.647388130004</v>
      </c>
      <c r="AL432">
        <v>1</v>
      </c>
      <c r="AM432">
        <f t="shared" si="342"/>
        <v>189.74245712278503</v>
      </c>
      <c r="AN432">
        <f t="shared" si="369"/>
        <v>458.5272983249788</v>
      </c>
      <c r="AO432">
        <f t="shared" si="370"/>
        <v>-92.448853923735626</v>
      </c>
      <c r="AQ432">
        <f t="shared" si="343"/>
        <v>2.1041995404007365E-3</v>
      </c>
      <c r="AR432">
        <f t="shared" si="344"/>
        <v>-4.5871549980736051</v>
      </c>
      <c r="AT432">
        <f t="shared" si="365"/>
        <v>-13342.952471586796</v>
      </c>
      <c r="AU432">
        <f t="shared" si="366"/>
        <v>-3457.5406783510825</v>
      </c>
      <c r="AV432">
        <f t="shared" si="354"/>
        <v>-2.8880409854778417</v>
      </c>
      <c r="AW432">
        <f t="shared" si="355"/>
        <v>810.53579729860166</v>
      </c>
      <c r="AX432">
        <f t="shared" si="356"/>
        <v>-5524.1789502317179</v>
      </c>
      <c r="AY432">
        <f t="shared" si="364"/>
        <v>-1.4251107282007487</v>
      </c>
      <c r="BA432">
        <f t="shared" si="345"/>
        <v>2.4687167327593644</v>
      </c>
      <c r="BB432">
        <f t="shared" si="357"/>
        <v>7.8494252133235687</v>
      </c>
      <c r="BC432">
        <f t="shared" si="358"/>
        <v>-1.462930257277093</v>
      </c>
      <c r="BD432">
        <f t="shared" si="346"/>
        <v>-263.81972955974311</v>
      </c>
      <c r="BF432">
        <f t="shared" si="347"/>
        <v>-61.541184739613499</v>
      </c>
      <c r="BG432">
        <f t="shared" si="348"/>
        <v>-220.97284493774816</v>
      </c>
      <c r="BH432">
        <f t="shared" si="359"/>
        <v>-40.972844937748164</v>
      </c>
      <c r="BI432">
        <f t="shared" si="360"/>
        <v>-40.972844937748164</v>
      </c>
      <c r="BJ432">
        <f t="shared" si="349"/>
        <v>0</v>
      </c>
      <c r="BK432">
        <f t="shared" si="361"/>
        <v>0</v>
      </c>
      <c r="BM432">
        <f t="shared" si="362"/>
        <v>-69.390609952937069</v>
      </c>
      <c r="BN432">
        <f t="shared" si="350"/>
        <v>-137.15311537800505</v>
      </c>
      <c r="BQ432" s="56">
        <f t="shared" si="363"/>
        <v>24.751386013608709</v>
      </c>
    </row>
    <row r="433" spans="1:69" x14ac:dyDescent="0.25">
      <c r="A433">
        <f t="shared" si="371"/>
        <v>1095000</v>
      </c>
      <c r="B433">
        <f t="shared" si="351"/>
        <v>1095</v>
      </c>
      <c r="C433">
        <f t="shared" si="320"/>
        <v>1.3648045589859894</v>
      </c>
      <c r="D433">
        <f t="shared" si="321"/>
        <v>0.74850714417312403</v>
      </c>
      <c r="F433">
        <f t="shared" si="322"/>
        <v>1.6453214685363552E-5</v>
      </c>
      <c r="G433">
        <f t="shared" si="323"/>
        <v>1.5865029797140252E-3</v>
      </c>
      <c r="H433">
        <f t="shared" si="324"/>
        <v>-3.1400061470202862</v>
      </c>
      <c r="J433">
        <f t="shared" si="325"/>
        <v>15</v>
      </c>
      <c r="M433">
        <f t="shared" si="326"/>
        <v>2.4125581807702026E-3</v>
      </c>
      <c r="N433">
        <f t="shared" si="327"/>
        <v>-1.5707963250000001</v>
      </c>
      <c r="O433">
        <f t="shared" si="328"/>
        <v>272.45331616156273</v>
      </c>
      <c r="P433">
        <f t="shared" si="329"/>
        <v>1.567125964989978</v>
      </c>
      <c r="Q433">
        <f t="shared" si="330"/>
        <v>190.61545846663131</v>
      </c>
      <c r="R433">
        <f t="shared" si="331"/>
        <v>1.5655501384996713</v>
      </c>
      <c r="S433">
        <f t="shared" si="332"/>
        <v>0.20191935470772218</v>
      </c>
      <c r="T433">
        <f t="shared" si="333"/>
        <v>-1.3674790797433563</v>
      </c>
      <c r="U433">
        <f t="shared" si="334"/>
        <v>0.25288224454685809</v>
      </c>
      <c r="V433">
        <f t="shared" si="335"/>
        <v>-1.3151381530305988</v>
      </c>
      <c r="X433">
        <f t="shared" si="352"/>
        <v>-53.331264257454556</v>
      </c>
      <c r="Y433">
        <f t="shared" si="336"/>
        <v>-201.23632587556</v>
      </c>
      <c r="Z433">
        <f t="shared" si="353"/>
        <v>-21.236325875559999</v>
      </c>
      <c r="AC433">
        <v>1</v>
      </c>
      <c r="AD433">
        <f t="shared" si="337"/>
        <v>272.45148097860005</v>
      </c>
      <c r="AE433">
        <f t="shared" si="338"/>
        <v>-8.8101036512861719E-2</v>
      </c>
      <c r="AF433">
        <f t="shared" si="339"/>
        <v>2.30276542130145E-2</v>
      </c>
      <c r="AG433">
        <f t="shared" si="367"/>
        <v>745.99235405975708</v>
      </c>
      <c r="AH433">
        <f t="shared" si="368"/>
        <v>-2897.5031067482669</v>
      </c>
      <c r="AJ433">
        <f t="shared" si="340"/>
        <v>18000</v>
      </c>
      <c r="AK433">
        <f t="shared" si="341"/>
        <v>87308.315495414994</v>
      </c>
      <c r="AL433">
        <v>1</v>
      </c>
      <c r="AM433">
        <f t="shared" si="342"/>
        <v>190.61283536646749</v>
      </c>
      <c r="AN433">
        <f t="shared" si="369"/>
        <v>458.5228589864335</v>
      </c>
      <c r="AO433">
        <f t="shared" si="370"/>
        <v>-92.026736328058689</v>
      </c>
      <c r="AQ433">
        <f t="shared" si="343"/>
        <v>2.0850269833767054E-3</v>
      </c>
      <c r="AR433">
        <f t="shared" si="344"/>
        <v>-4.5662090935949848</v>
      </c>
      <c r="AT433">
        <f t="shared" si="365"/>
        <v>-13229.049620566049</v>
      </c>
      <c r="AU433">
        <f t="shared" si="366"/>
        <v>-3412.3984430219803</v>
      </c>
      <c r="AV433">
        <f t="shared" si="354"/>
        <v>-2.8891482206575834</v>
      </c>
      <c r="AW433">
        <f t="shared" si="355"/>
        <v>807.77523141361564</v>
      </c>
      <c r="AX433">
        <f t="shared" si="356"/>
        <v>-5500.6591776451878</v>
      </c>
      <c r="AY433">
        <f t="shared" si="364"/>
        <v>-1.424987867665696</v>
      </c>
      <c r="BA433">
        <f t="shared" si="345"/>
        <v>2.4573601689488695</v>
      </c>
      <c r="BB433">
        <f t="shared" si="357"/>
        <v>7.8093762913720175</v>
      </c>
      <c r="BC433">
        <f t="shared" si="358"/>
        <v>-1.4641603529918874</v>
      </c>
      <c r="BD433">
        <f t="shared" si="346"/>
        <v>-263.89020885267848</v>
      </c>
      <c r="BF433">
        <f t="shared" si="347"/>
        <v>-61.642373946337145</v>
      </c>
      <c r="BG433">
        <f t="shared" si="348"/>
        <v>-220.91300858213711</v>
      </c>
      <c r="BH433">
        <f t="shared" si="359"/>
        <v>-40.91300858213711</v>
      </c>
      <c r="BI433">
        <f t="shared" si="360"/>
        <v>-40.91300858213711</v>
      </c>
      <c r="BJ433">
        <f t="shared" si="349"/>
        <v>0</v>
      </c>
      <c r="BK433">
        <f t="shared" si="361"/>
        <v>0</v>
      </c>
      <c r="BM433">
        <f t="shared" si="362"/>
        <v>-69.451750237709163</v>
      </c>
      <c r="BN433">
        <f t="shared" si="350"/>
        <v>-137.0227997294586</v>
      </c>
      <c r="BQ433" s="56">
        <f t="shared" si="363"/>
        <v>24.711337091657157</v>
      </c>
    </row>
    <row r="434" spans="1:69" x14ac:dyDescent="0.25">
      <c r="A434">
        <f>A433+5000</f>
        <v>1100000</v>
      </c>
      <c r="B434">
        <f t="shared" si="351"/>
        <v>1100</v>
      </c>
      <c r="C434">
        <f t="shared" si="320"/>
        <v>1.3676943856820163</v>
      </c>
      <c r="D434">
        <f t="shared" si="321"/>
        <v>0.75077922870803326</v>
      </c>
      <c r="F434">
        <f t="shared" si="322"/>
        <v>1.6303977644596639E-5</v>
      </c>
      <c r="G434">
        <f t="shared" si="323"/>
        <v>1.5792913733209848E-3</v>
      </c>
      <c r="H434">
        <f t="shared" si="324"/>
        <v>-3.1400133586266792</v>
      </c>
      <c r="J434">
        <f t="shared" si="325"/>
        <v>15</v>
      </c>
      <c r="M434">
        <f t="shared" si="326"/>
        <v>2.4015920072212472E-3</v>
      </c>
      <c r="N434">
        <f t="shared" si="327"/>
        <v>-1.5707963250000001</v>
      </c>
      <c r="O434">
        <f t="shared" si="328"/>
        <v>273.69737850927783</v>
      </c>
      <c r="P434">
        <f t="shared" si="329"/>
        <v>1.5671426483039133</v>
      </c>
      <c r="Q434">
        <f t="shared" si="330"/>
        <v>191.48582478729426</v>
      </c>
      <c r="R434">
        <f t="shared" si="331"/>
        <v>1.5655739843755452</v>
      </c>
      <c r="S434">
        <f t="shared" si="332"/>
        <v>0.20103871565256845</v>
      </c>
      <c r="T434">
        <f t="shared" si="333"/>
        <v>-1.3683781563513668</v>
      </c>
      <c r="U434">
        <f t="shared" si="334"/>
        <v>0.25180581876051561</v>
      </c>
      <c r="V434">
        <f t="shared" si="335"/>
        <v>-1.3162505797009025</v>
      </c>
      <c r="X434">
        <f t="shared" si="352"/>
        <v>-53.427482917728312</v>
      </c>
      <c r="Y434">
        <f t="shared" si="336"/>
        <v>-201.21948671240432</v>
      </c>
      <c r="Z434">
        <f t="shared" si="353"/>
        <v>-21.219486712404318</v>
      </c>
      <c r="AC434">
        <v>1</v>
      </c>
      <c r="AD434">
        <f t="shared" si="337"/>
        <v>273.69555166800001</v>
      </c>
      <c r="AE434">
        <f t="shared" si="338"/>
        <v>-8.8907449119545207E-2</v>
      </c>
      <c r="AF434">
        <f t="shared" si="339"/>
        <v>2.3132803319009999E-2</v>
      </c>
      <c r="AG434">
        <f t="shared" si="367"/>
        <v>739.6550458799444</v>
      </c>
      <c r="AH434">
        <f t="shared" si="368"/>
        <v>-2885.9815404527094</v>
      </c>
      <c r="AJ434">
        <f t="shared" si="340"/>
        <v>18000</v>
      </c>
      <c r="AK434">
        <f t="shared" si="341"/>
        <v>87706.983602700013</v>
      </c>
      <c r="AL434">
        <v>1</v>
      </c>
      <c r="AM434">
        <f t="shared" si="342"/>
        <v>191.48321361015002</v>
      </c>
      <c r="AN434">
        <f t="shared" si="369"/>
        <v>458.51848004443406</v>
      </c>
      <c r="AO434">
        <f t="shared" si="370"/>
        <v>-91.608455849655428</v>
      </c>
      <c r="AQ434">
        <f t="shared" si="343"/>
        <v>2.0661152755960172E-3</v>
      </c>
      <c r="AR434">
        <f t="shared" si="344"/>
        <v>-4.5454536063112387</v>
      </c>
      <c r="AT434">
        <f t="shared" si="365"/>
        <v>-13116.566988209468</v>
      </c>
      <c r="AU434">
        <f t="shared" si="366"/>
        <v>-3368.0304662671156</v>
      </c>
      <c r="AV434">
        <f t="shared" si="354"/>
        <v>-2.8902460395635416</v>
      </c>
      <c r="AW434">
        <f t="shared" si="355"/>
        <v>805.04460986007643</v>
      </c>
      <c r="AX434">
        <f t="shared" si="356"/>
        <v>-5477.3321140072385</v>
      </c>
      <c r="AY434">
        <f t="shared" si="364"/>
        <v>-1.4248636668517349</v>
      </c>
      <c r="BA434">
        <f t="shared" si="345"/>
        <v>2.446106625272602</v>
      </c>
      <c r="BB434">
        <f t="shared" si="357"/>
        <v>7.7695076783573915</v>
      </c>
      <c r="BC434">
        <f t="shared" si="358"/>
        <v>-1.4653823727118067</v>
      </c>
      <c r="BD434">
        <f t="shared" si="346"/>
        <v>-263.96022542519165</v>
      </c>
      <c r="BF434">
        <f t="shared" si="347"/>
        <v>-61.743014433683079</v>
      </c>
      <c r="BG434">
        <f t="shared" si="348"/>
        <v>-220.85325749456453</v>
      </c>
      <c r="BH434">
        <f t="shared" si="359"/>
        <v>-40.853257494564531</v>
      </c>
      <c r="BI434">
        <f t="shared" si="360"/>
        <v>-40.853257494564531</v>
      </c>
      <c r="BJ434">
        <f t="shared" si="349"/>
        <v>0</v>
      </c>
      <c r="BK434">
        <f t="shared" si="361"/>
        <v>0</v>
      </c>
      <c r="BM434">
        <f t="shared" si="362"/>
        <v>-69.512522112040472</v>
      </c>
      <c r="BN434">
        <f t="shared" si="350"/>
        <v>-136.89303206937291</v>
      </c>
      <c r="BQ434" s="56">
        <f t="shared" si="363"/>
        <v>24.671468478642527</v>
      </c>
    </row>
    <row r="435" spans="1:69" x14ac:dyDescent="0.25">
      <c r="A435">
        <f t="shared" ref="A435:A472" si="372">A434+5000</f>
        <v>1105000</v>
      </c>
      <c r="B435">
        <f t="shared" si="351"/>
        <v>1105</v>
      </c>
      <c r="C435">
        <f t="shared" si="320"/>
        <v>1.3705912431251099</v>
      </c>
      <c r="D435">
        <f t="shared" si="321"/>
        <v>0.75304172040620998</v>
      </c>
      <c r="F435">
        <f t="shared" si="322"/>
        <v>1.6156761900509096E-5</v>
      </c>
      <c r="G435">
        <f t="shared" si="323"/>
        <v>1.572145033424668E-3</v>
      </c>
      <c r="H435">
        <f t="shared" si="324"/>
        <v>-3.1400205049665755</v>
      </c>
      <c r="J435">
        <f t="shared" si="325"/>
        <v>15</v>
      </c>
      <c r="M435">
        <f t="shared" si="326"/>
        <v>2.3907250750618749E-3</v>
      </c>
      <c r="N435">
        <f t="shared" si="327"/>
        <v>-1.5707963250000001</v>
      </c>
      <c r="O435">
        <f t="shared" si="328"/>
        <v>274.94144093248246</v>
      </c>
      <c r="P435">
        <f t="shared" si="329"/>
        <v>1.5671591806396383</v>
      </c>
      <c r="Q435">
        <f t="shared" si="330"/>
        <v>192.35619121585557</v>
      </c>
      <c r="R435">
        <f t="shared" si="331"/>
        <v>1.5655976144574963</v>
      </c>
      <c r="S435">
        <f t="shared" si="332"/>
        <v>0.20016556507483971</v>
      </c>
      <c r="T435">
        <f t="shared" si="333"/>
        <v>-1.3692694239424761</v>
      </c>
      <c r="U435">
        <f t="shared" si="334"/>
        <v>0.25073821166953686</v>
      </c>
      <c r="V435">
        <f t="shared" si="335"/>
        <v>-1.3173535747864371</v>
      </c>
      <c r="X435">
        <f t="shared" si="352"/>
        <v>-53.523211242299524</v>
      </c>
      <c r="Y435">
        <f t="shared" si="336"/>
        <v>-201.20222663959501</v>
      </c>
      <c r="Z435">
        <f t="shared" si="353"/>
        <v>-21.202226639595011</v>
      </c>
      <c r="AC435">
        <v>1</v>
      </c>
      <c r="AD435">
        <f t="shared" si="337"/>
        <v>274.93962235740003</v>
      </c>
      <c r="AE435">
        <f t="shared" si="338"/>
        <v>-8.9717535587762562E-2</v>
      </c>
      <c r="AF435">
        <f t="shared" si="339"/>
        <v>2.3237952425005499E-2</v>
      </c>
      <c r="AG435">
        <f t="shared" si="367"/>
        <v>733.39635835461058</v>
      </c>
      <c r="AH435">
        <f t="shared" si="368"/>
        <v>-2874.5438780026006</v>
      </c>
      <c r="AJ435">
        <f t="shared" si="340"/>
        <v>18000</v>
      </c>
      <c r="AK435">
        <f t="shared" si="341"/>
        <v>88105.651709985017</v>
      </c>
      <c r="AL435">
        <v>1</v>
      </c>
      <c r="AM435">
        <f t="shared" si="342"/>
        <v>192.35359185383251</v>
      </c>
      <c r="AN435">
        <f t="shared" si="369"/>
        <v>458.51416040835625</v>
      </c>
      <c r="AO435">
        <f t="shared" si="370"/>
        <v>-91.193960406630907</v>
      </c>
      <c r="AQ435">
        <f t="shared" si="343"/>
        <v>2.0474597065048409E-3</v>
      </c>
      <c r="AR435">
        <f t="shared" si="344"/>
        <v>-4.5248859513756985</v>
      </c>
      <c r="AT435">
        <f t="shared" si="365"/>
        <v>-13005.481610694358</v>
      </c>
      <c r="AU435">
        <f t="shared" si="366"/>
        <v>-3324.4203914736649</v>
      </c>
      <c r="AV435">
        <f t="shared" si="354"/>
        <v>-2.8913345590796906</v>
      </c>
      <c r="AW435">
        <f t="shared" si="355"/>
        <v>802.34354968624007</v>
      </c>
      <c r="AX435">
        <f t="shared" si="356"/>
        <v>-5454.195481915267</v>
      </c>
      <c r="AY435">
        <f t="shared" si="364"/>
        <v>-1.4247381304229336</v>
      </c>
      <c r="BA435">
        <f t="shared" si="345"/>
        <v>2.4349547033976231</v>
      </c>
      <c r="BB435">
        <f t="shared" si="357"/>
        <v>7.7298177319786774</v>
      </c>
      <c r="BC435">
        <f t="shared" si="358"/>
        <v>-1.466596428656757</v>
      </c>
      <c r="BD435">
        <f t="shared" si="346"/>
        <v>-264.02978570700952</v>
      </c>
      <c r="BF435">
        <f t="shared" si="347"/>
        <v>-61.843111534301272</v>
      </c>
      <c r="BG435">
        <f t="shared" si="348"/>
        <v>-220.79359600586091</v>
      </c>
      <c r="BH435">
        <f t="shared" si="359"/>
        <v>-40.793596005860906</v>
      </c>
      <c r="BI435">
        <f t="shared" si="360"/>
        <v>-40.793596005860906</v>
      </c>
      <c r="BJ435">
        <f t="shared" si="349"/>
        <v>0</v>
      </c>
      <c r="BK435">
        <f t="shared" si="361"/>
        <v>0</v>
      </c>
      <c r="BM435">
        <f t="shared" si="362"/>
        <v>-69.572929266279942</v>
      </c>
      <c r="BN435">
        <f t="shared" si="350"/>
        <v>-136.76381029885138</v>
      </c>
      <c r="BQ435" s="56">
        <f t="shared" si="363"/>
        <v>24.631778532263816</v>
      </c>
    </row>
    <row r="436" spans="1:69" x14ac:dyDescent="0.25">
      <c r="A436">
        <f t="shared" si="372"/>
        <v>1110000</v>
      </c>
      <c r="B436">
        <f t="shared" si="351"/>
        <v>1110</v>
      </c>
      <c r="C436">
        <f t="shared" si="320"/>
        <v>1.3734950868293341</v>
      </c>
      <c r="D436">
        <f t="shared" si="321"/>
        <v>0.75529465687512742</v>
      </c>
      <c r="F436">
        <f t="shared" si="322"/>
        <v>1.6011531114569181E-5</v>
      </c>
      <c r="G436">
        <f t="shared" si="323"/>
        <v>1.5650630779900801E-3</v>
      </c>
      <c r="H436">
        <f t="shared" si="324"/>
        <v>-3.14002758692201</v>
      </c>
      <c r="J436">
        <f t="shared" si="325"/>
        <v>15</v>
      </c>
      <c r="M436">
        <f t="shared" si="326"/>
        <v>2.3799560431922271E-3</v>
      </c>
      <c r="N436">
        <f t="shared" si="327"/>
        <v>-1.5707963250000001</v>
      </c>
      <c r="O436">
        <f t="shared" si="328"/>
        <v>276.18550343015664</v>
      </c>
      <c r="P436">
        <f t="shared" si="329"/>
        <v>1.5671755640373632</v>
      </c>
      <c r="Q436">
        <f t="shared" si="330"/>
        <v>193.2265577508573</v>
      </c>
      <c r="R436">
        <f t="shared" si="331"/>
        <v>1.565621031661554</v>
      </c>
      <c r="S436">
        <f t="shared" si="332"/>
        <v>0.1992998099595707</v>
      </c>
      <c r="T436">
        <f t="shared" si="333"/>
        <v>-1.3701529824180141</v>
      </c>
      <c r="U436">
        <f t="shared" si="334"/>
        <v>0.24967931932316148</v>
      </c>
      <c r="V436">
        <f t="shared" si="335"/>
        <v>-1.3184472550778197</v>
      </c>
      <c r="X436">
        <f t="shared" si="352"/>
        <v>-53.61845356762889</v>
      </c>
      <c r="Y436">
        <f t="shared" si="336"/>
        <v>-201.18455568448181</v>
      </c>
      <c r="Z436">
        <f t="shared" si="353"/>
        <v>-21.184555684481808</v>
      </c>
      <c r="AC436">
        <v>1</v>
      </c>
      <c r="AD436">
        <f t="shared" si="337"/>
        <v>276.18369304680004</v>
      </c>
      <c r="AE436">
        <f t="shared" si="338"/>
        <v>-9.0531295917513757E-2</v>
      </c>
      <c r="AF436">
        <f t="shared" si="339"/>
        <v>2.3343101531001002E-2</v>
      </c>
      <c r="AG436">
        <f t="shared" si="367"/>
        <v>727.21502698182758</v>
      </c>
      <c r="AH436">
        <f t="shared" si="368"/>
        <v>-2863.1893116085221</v>
      </c>
      <c r="AJ436">
        <f t="shared" si="340"/>
        <v>18000</v>
      </c>
      <c r="AK436">
        <f t="shared" si="341"/>
        <v>88504.319817270007</v>
      </c>
      <c r="AL436">
        <v>1</v>
      </c>
      <c r="AM436">
        <f t="shared" si="342"/>
        <v>193.22397009751501</v>
      </c>
      <c r="AN436">
        <f t="shared" si="369"/>
        <v>458.50989901208311</v>
      </c>
      <c r="AO436">
        <f t="shared" si="370"/>
        <v>-90.783198855375929</v>
      </c>
      <c r="AQ436">
        <f t="shared" si="343"/>
        <v>2.0290556714033618E-3</v>
      </c>
      <c r="AR436">
        <f t="shared" si="344"/>
        <v>-4.5045035905154629</v>
      </c>
      <c r="AT436">
        <f t="shared" si="365"/>
        <v>-12895.770974691257</v>
      </c>
      <c r="AU436">
        <f t="shared" si="366"/>
        <v>-3281.5522706274623</v>
      </c>
      <c r="AV436">
        <f t="shared" si="354"/>
        <v>-2.8924138942102653</v>
      </c>
      <c r="AW436">
        <f t="shared" si="355"/>
        <v>799.67167269155652</v>
      </c>
      <c r="AX436">
        <f t="shared" si="356"/>
        <v>-5431.2470384214503</v>
      </c>
      <c r="AY436">
        <f t="shared" si="364"/>
        <v>-1.4246112632522241</v>
      </c>
      <c r="BA436">
        <f t="shared" si="345"/>
        <v>2.4239030301382156</v>
      </c>
      <c r="BB436">
        <f t="shared" si="357"/>
        <v>7.6903048320115275</v>
      </c>
      <c r="BC436">
        <f t="shared" si="358"/>
        <v>-1.4678026309580412</v>
      </c>
      <c r="BD436">
        <f t="shared" si="346"/>
        <v>-264.09889600819105</v>
      </c>
      <c r="BF436">
        <f t="shared" si="347"/>
        <v>-61.942670509488032</v>
      </c>
      <c r="BG436">
        <f t="shared" si="348"/>
        <v>-220.73402832187242</v>
      </c>
      <c r="BH436">
        <f t="shared" si="359"/>
        <v>-40.734028321872415</v>
      </c>
      <c r="BI436">
        <f t="shared" si="360"/>
        <v>-40.734028321872415</v>
      </c>
      <c r="BJ436">
        <f t="shared" si="349"/>
        <v>0</v>
      </c>
      <c r="BK436">
        <f t="shared" si="361"/>
        <v>0</v>
      </c>
      <c r="BM436">
        <f t="shared" si="362"/>
        <v>-69.632975341499559</v>
      </c>
      <c r="BN436">
        <f t="shared" si="350"/>
        <v>-136.63513231368134</v>
      </c>
      <c r="BQ436" s="56">
        <f t="shared" si="363"/>
        <v>24.592265632296662</v>
      </c>
    </row>
    <row r="437" spans="1:69" x14ac:dyDescent="0.25">
      <c r="A437">
        <f t="shared" si="372"/>
        <v>1115000</v>
      </c>
      <c r="B437">
        <f t="shared" si="351"/>
        <v>1115</v>
      </c>
      <c r="C437">
        <f t="shared" si="320"/>
        <v>1.3764058725773318</v>
      </c>
      <c r="D437">
        <f t="shared" si="321"/>
        <v>0.75753807579327648</v>
      </c>
      <c r="F437">
        <f t="shared" si="322"/>
        <v>1.586824976120407E-5</v>
      </c>
      <c r="G437">
        <f t="shared" si="323"/>
        <v>1.5580446408047126E-3</v>
      </c>
      <c r="H437">
        <f t="shared" si="324"/>
        <v>-3.1400346053591957</v>
      </c>
      <c r="J437">
        <f t="shared" si="325"/>
        <v>15</v>
      </c>
      <c r="M437">
        <f t="shared" si="326"/>
        <v>2.3692835945680465E-3</v>
      </c>
      <c r="N437">
        <f t="shared" si="327"/>
        <v>-1.5707963250000001</v>
      </c>
      <c r="O437">
        <f t="shared" si="328"/>
        <v>277.4295660012985</v>
      </c>
      <c r="P437">
        <f t="shared" si="329"/>
        <v>1.5671918005007035</v>
      </c>
      <c r="Q437">
        <f t="shared" si="330"/>
        <v>194.09692439086749</v>
      </c>
      <c r="R437">
        <f t="shared" si="331"/>
        <v>1.5656442388514442</v>
      </c>
      <c r="S437">
        <f t="shared" si="332"/>
        <v>0.19844135878890853</v>
      </c>
      <c r="T437">
        <f t="shared" si="333"/>
        <v>-1.3710289300066931</v>
      </c>
      <c r="U437">
        <f t="shared" si="334"/>
        <v>0.24862903932806116</v>
      </c>
      <c r="V437">
        <f t="shared" si="335"/>
        <v>-1.3195317354905169</v>
      </c>
      <c r="X437">
        <f t="shared" si="352"/>
        <v>-53.713214179493505</v>
      </c>
      <c r="Y437">
        <f t="shared" si="336"/>
        <v>-201.16648367126041</v>
      </c>
      <c r="Z437">
        <f t="shared" si="353"/>
        <v>-21.166483671260409</v>
      </c>
      <c r="AC437">
        <v>1</v>
      </c>
      <c r="AD437">
        <f t="shared" si="337"/>
        <v>277.42776373620006</v>
      </c>
      <c r="AE437">
        <f t="shared" si="338"/>
        <v>-9.1348730108798848E-2</v>
      </c>
      <c r="AF437">
        <f t="shared" si="339"/>
        <v>2.3448250636996501E-2</v>
      </c>
      <c r="AG437">
        <f t="shared" si="367"/>
        <v>721.10981192432769</v>
      </c>
      <c r="AH437">
        <f t="shared" si="368"/>
        <v>-2851.9170416393945</v>
      </c>
      <c r="AJ437">
        <f t="shared" si="340"/>
        <v>18000</v>
      </c>
      <c r="AK437">
        <f t="shared" si="341"/>
        <v>88902.987924555011</v>
      </c>
      <c r="AL437">
        <v>1</v>
      </c>
      <c r="AM437">
        <f t="shared" si="342"/>
        <v>194.09434834119753</v>
      </c>
      <c r="AN437">
        <f t="shared" si="369"/>
        <v>458.50569481334685</v>
      </c>
      <c r="AO437">
        <f t="shared" si="370"/>
        <v>-90.376120969532522</v>
      </c>
      <c r="AQ437">
        <f t="shared" si="343"/>
        <v>2.0108986686041006E-3</v>
      </c>
      <c r="AR437">
        <f t="shared" si="344"/>
        <v>-4.4843040309871443</v>
      </c>
      <c r="AT437">
        <f t="shared" si="365"/>
        <v>-12787.413007103753</v>
      </c>
      <c r="AU437">
        <f t="shared" si="366"/>
        <v>-3239.4105525786463</v>
      </c>
      <c r="AV437">
        <f t="shared" si="354"/>
        <v>-2.893484158116391</v>
      </c>
      <c r="AW437">
        <f t="shared" si="355"/>
        <v>797.02860540693882</v>
      </c>
      <c r="AX437">
        <f t="shared" si="356"/>
        <v>-5408.4845744083696</v>
      </c>
      <c r="AY437">
        <f t="shared" si="364"/>
        <v>-1.4244830704095091</v>
      </c>
      <c r="BA437">
        <f t="shared" si="345"/>
        <v>2.4129502568947987</v>
      </c>
      <c r="BB437">
        <f t="shared" si="357"/>
        <v>7.6509673799181508</v>
      </c>
      <c r="BC437">
        <f t="shared" si="358"/>
        <v>-1.469001087706882</v>
      </c>
      <c r="BD437">
        <f t="shared" si="346"/>
        <v>-264.16756252190709</v>
      </c>
      <c r="BF437">
        <f t="shared" si="347"/>
        <v>-62.041696550410734</v>
      </c>
      <c r="BG437">
        <f t="shared" si="348"/>
        <v>-220.67455852658176</v>
      </c>
      <c r="BH437">
        <f t="shared" si="359"/>
        <v>-40.674558526581762</v>
      </c>
      <c r="BI437">
        <f t="shared" si="360"/>
        <v>-40.674558526581762</v>
      </c>
      <c r="BJ437">
        <f t="shared" si="349"/>
        <v>0</v>
      </c>
      <c r="BK437">
        <f t="shared" si="361"/>
        <v>0</v>
      </c>
      <c r="BM437">
        <f t="shared" si="362"/>
        <v>-69.692663930328877</v>
      </c>
      <c r="BN437">
        <f t="shared" si="350"/>
        <v>-136.5069960046747</v>
      </c>
      <c r="BQ437" s="56">
        <f t="shared" si="363"/>
        <v>24.552928180203288</v>
      </c>
    </row>
    <row r="438" spans="1:69" x14ac:dyDescent="0.25">
      <c r="A438">
        <f t="shared" si="372"/>
        <v>1120000</v>
      </c>
      <c r="B438">
        <f t="shared" si="351"/>
        <v>1120</v>
      </c>
      <c r="C438">
        <f t="shared" si="320"/>
        <v>1.3793235564197299</v>
      </c>
      <c r="D438">
        <f t="shared" si="321"/>
        <v>0.75977201490469026</v>
      </c>
      <c r="F438">
        <f t="shared" si="322"/>
        <v>1.5726883106072161E-5</v>
      </c>
      <c r="G438">
        <f t="shared" si="323"/>
        <v>1.5510888711253333E-3</v>
      </c>
      <c r="H438">
        <f t="shared" si="324"/>
        <v>-3.140041561128875</v>
      </c>
      <c r="J438">
        <f t="shared" si="325"/>
        <v>15</v>
      </c>
      <c r="M438">
        <f t="shared" si="326"/>
        <v>2.3587064356637251E-3</v>
      </c>
      <c r="N438">
        <f t="shared" si="327"/>
        <v>-1.5707963250000001</v>
      </c>
      <c r="O438">
        <f t="shared" si="328"/>
        <v>278.67362864492407</v>
      </c>
      <c r="P438">
        <f t="shared" si="329"/>
        <v>1.5672078919974963</v>
      </c>
      <c r="Q438">
        <f t="shared" si="330"/>
        <v>194.96729113447984</v>
      </c>
      <c r="R438">
        <f t="shared" si="331"/>
        <v>1.5656672388397572</v>
      </c>
      <c r="S438">
        <f t="shared" si="332"/>
        <v>0.19759012151293526</v>
      </c>
      <c r="T438">
        <f t="shared" si="333"/>
        <v>-1.3718973632989431</v>
      </c>
      <c r="U438">
        <f t="shared" si="334"/>
        <v>0.24758727082084744</v>
      </c>
      <c r="V438">
        <f t="shared" si="335"/>
        <v>-1.3206071291013612</v>
      </c>
      <c r="X438">
        <f t="shared" si="352"/>
        <v>-53.807497313702441</v>
      </c>
      <c r="Y438">
        <f t="shared" si="336"/>
        <v>-201.1480202252518</v>
      </c>
      <c r="Z438">
        <f t="shared" si="353"/>
        <v>-21.148020225251798</v>
      </c>
      <c r="AC438">
        <v>1</v>
      </c>
      <c r="AD438">
        <f t="shared" si="337"/>
        <v>278.67183442560003</v>
      </c>
      <c r="AE438">
        <f t="shared" si="338"/>
        <v>-9.2169838161617779E-2</v>
      </c>
      <c r="AF438">
        <f t="shared" si="339"/>
        <v>2.3553399742992E-2</v>
      </c>
      <c r="AG438">
        <f t="shared" si="367"/>
        <v>715.07949745133817</v>
      </c>
      <c r="AH438">
        <f t="shared" si="368"/>
        <v>-2840.7262765830069</v>
      </c>
      <c r="AJ438">
        <f t="shared" si="340"/>
        <v>18000</v>
      </c>
      <c r="AK438">
        <f t="shared" si="341"/>
        <v>89301.656031840001</v>
      </c>
      <c r="AL438">
        <v>1</v>
      </c>
      <c r="AM438">
        <f t="shared" si="342"/>
        <v>194.96472658488</v>
      </c>
      <c r="AN438">
        <f t="shared" si="369"/>
        <v>458.50154679309077</v>
      </c>
      <c r="AO438">
        <f t="shared" si="370"/>
        <v>-89.972677419522995</v>
      </c>
      <c r="AQ438">
        <f t="shared" si="343"/>
        <v>1.992984296678831E-3</v>
      </c>
      <c r="AR438">
        <f t="shared" si="344"/>
        <v>-4.4642848245605817</v>
      </c>
      <c r="AT438">
        <f t="shared" si="365"/>
        <v>-12680.386065070707</v>
      </c>
      <c r="AU438">
        <f t="shared" si="366"/>
        <v>-3197.980071686809</v>
      </c>
      <c r="AV438">
        <f t="shared" si="354"/>
        <v>-2.8945454621518869</v>
      </c>
      <c r="AW438">
        <f t="shared" si="355"/>
        <v>794.41397907226735</v>
      </c>
      <c r="AX438">
        <f t="shared" si="356"/>
        <v>-5385.9059139776182</v>
      </c>
      <c r="AY438">
        <f t="shared" si="364"/>
        <v>-1.4243535571502963</v>
      </c>
      <c r="BA438">
        <f t="shared" si="345"/>
        <v>2.4020950591077441</v>
      </c>
      <c r="BB438">
        <f t="shared" si="357"/>
        <v>7.6118037984657194</v>
      </c>
      <c r="BC438">
        <f t="shared" si="358"/>
        <v>-1.4701919050015906</v>
      </c>
      <c r="BD438">
        <f t="shared" si="346"/>
        <v>-264.23579132714303</v>
      </c>
      <c r="BF438">
        <f t="shared" si="347"/>
        <v>-62.140194779306256</v>
      </c>
      <c r="BG438">
        <f t="shared" si="348"/>
        <v>-220.61519058514457</v>
      </c>
      <c r="BH438">
        <f t="shared" si="359"/>
        <v>-40.615190585144575</v>
      </c>
      <c r="BI438">
        <f t="shared" si="360"/>
        <v>-40.615190585144575</v>
      </c>
      <c r="BJ438">
        <f t="shared" si="349"/>
        <v>0</v>
      </c>
      <c r="BK438">
        <f t="shared" si="361"/>
        <v>0</v>
      </c>
      <c r="BM438">
        <f t="shared" si="362"/>
        <v>-69.751998577771971</v>
      </c>
      <c r="BN438">
        <f t="shared" si="350"/>
        <v>-136.37939925800157</v>
      </c>
      <c r="BQ438" s="56">
        <f t="shared" si="363"/>
        <v>24.513764598750857</v>
      </c>
    </row>
    <row r="439" spans="1:69" x14ac:dyDescent="0.25">
      <c r="A439">
        <f t="shared" si="372"/>
        <v>1125000</v>
      </c>
      <c r="B439">
        <f t="shared" si="351"/>
        <v>1125</v>
      </c>
      <c r="C439">
        <f t="shared" si="320"/>
        <v>1.3822480946745186</v>
      </c>
      <c r="D439">
        <f t="shared" si="321"/>
        <v>0.76199651201356922</v>
      </c>
      <c r="F439">
        <f t="shared" si="322"/>
        <v>1.5587397185009862E-5</v>
      </c>
      <c r="G439">
        <f t="shared" si="323"/>
        <v>1.5441949333341891E-3</v>
      </c>
      <c r="H439">
        <f t="shared" si="324"/>
        <v>-3.1400484550666659</v>
      </c>
      <c r="J439">
        <f t="shared" si="325"/>
        <v>15</v>
      </c>
      <c r="M439">
        <f t="shared" si="326"/>
        <v>2.3482232959496636E-3</v>
      </c>
      <c r="N439">
        <f t="shared" si="327"/>
        <v>-1.5707963250000001</v>
      </c>
      <c r="O439">
        <f t="shared" si="328"/>
        <v>279.91769136006695</v>
      </c>
      <c r="P439">
        <f t="shared" si="329"/>
        <v>1.5672238404605956</v>
      </c>
      <c r="Q439">
        <f t="shared" si="330"/>
        <v>195.83765798031308</v>
      </c>
      <c r="R439">
        <f t="shared" si="331"/>
        <v>1.5656900343890845</v>
      </c>
      <c r="S439">
        <f t="shared" si="332"/>
        <v>0.1967460095211484</v>
      </c>
      <c r="T439">
        <f t="shared" si="333"/>
        <v>-1.3727583772804177</v>
      </c>
      <c r="U439">
        <f t="shared" si="334"/>
        <v>0.2465539144411166</v>
      </c>
      <c r="V439">
        <f t="shared" si="335"/>
        <v>-1.3216735471842436</v>
      </c>
      <c r="X439">
        <f t="shared" si="352"/>
        <v>-53.901307156800598</v>
      </c>
      <c r="Y439">
        <f t="shared" si="336"/>
        <v>-201.12917477708447</v>
      </c>
      <c r="Z439">
        <f t="shared" si="353"/>
        <v>-21.129174777084472</v>
      </c>
      <c r="AC439">
        <v>1</v>
      </c>
      <c r="AD439">
        <f t="shared" si="337"/>
        <v>279.91590511499999</v>
      </c>
      <c r="AE439">
        <f t="shared" si="338"/>
        <v>-9.2994620075970591E-2</v>
      </c>
      <c r="AF439">
        <f t="shared" si="339"/>
        <v>2.36585488489875E-2</v>
      </c>
      <c r="AG439">
        <f t="shared" si="367"/>
        <v>709.12289139458414</v>
      </c>
      <c r="AH439">
        <f t="shared" si="368"/>
        <v>-2829.6162330039992</v>
      </c>
      <c r="AJ439">
        <f t="shared" si="340"/>
        <v>18000</v>
      </c>
      <c r="AK439">
        <f t="shared" si="341"/>
        <v>89700.324139125005</v>
      </c>
      <c r="AL439">
        <v>1</v>
      </c>
      <c r="AM439">
        <f t="shared" si="342"/>
        <v>195.83510482856252</v>
      </c>
      <c r="AN439">
        <f t="shared" si="369"/>
        <v>458.4974539548528</v>
      </c>
      <c r="AO439">
        <f t="shared" si="370"/>
        <v>-89.572819752624454</v>
      </c>
      <c r="AQ439">
        <f t="shared" si="343"/>
        <v>1.9753082517909625E-3</v>
      </c>
      <c r="AR439">
        <f t="shared" si="344"/>
        <v>-4.4444435665296655</v>
      </c>
      <c r="AT439">
        <f t="shared" si="365"/>
        <v>-12574.668926223627</v>
      </c>
      <c r="AU439">
        <f t="shared" si="366"/>
        <v>-3157.2460368320285</v>
      </c>
      <c r="AV439">
        <f t="shared" si="354"/>
        <v>-2.8955979158982608</v>
      </c>
      <c r="AW439">
        <f t="shared" si="355"/>
        <v>791.82742961134431</v>
      </c>
      <c r="AX439">
        <f t="shared" si="356"/>
        <v>-5363.508913851113</v>
      </c>
      <c r="AY439">
        <f t="shared" si="364"/>
        <v>-1.424222728904829</v>
      </c>
      <c r="BA439">
        <f t="shared" si="345"/>
        <v>2.3913361357256204</v>
      </c>
      <c r="BB439">
        <f t="shared" si="357"/>
        <v>7.5728125313529606</v>
      </c>
      <c r="BC439">
        <f t="shared" si="358"/>
        <v>-1.4713751869934317</v>
      </c>
      <c r="BD439">
        <f t="shared" si="346"/>
        <v>-264.30358839132685</v>
      </c>
      <c r="BF439">
        <f t="shared" si="347"/>
        <v>-62.238170250654008</v>
      </c>
      <c r="BG439">
        <f t="shared" si="348"/>
        <v>-220.55592834684506</v>
      </c>
      <c r="BH439">
        <f t="shared" si="359"/>
        <v>-40.555928346845064</v>
      </c>
      <c r="BI439">
        <f t="shared" si="360"/>
        <v>-40.555928346845064</v>
      </c>
      <c r="BJ439">
        <f t="shared" si="349"/>
        <v>0</v>
      </c>
      <c r="BK439">
        <f t="shared" si="361"/>
        <v>0</v>
      </c>
      <c r="BM439">
        <f t="shared" si="362"/>
        <v>-69.81098278200696</v>
      </c>
      <c r="BN439">
        <f t="shared" si="350"/>
        <v>-136.25233995551821</v>
      </c>
      <c r="BQ439" s="56">
        <f t="shared" si="363"/>
        <v>24.474773331638097</v>
      </c>
    </row>
    <row r="440" spans="1:69" x14ac:dyDescent="0.25">
      <c r="A440">
        <f t="shared" si="372"/>
        <v>1130000</v>
      </c>
      <c r="B440">
        <f t="shared" si="351"/>
        <v>1130</v>
      </c>
      <c r="C440">
        <f t="shared" si="320"/>
        <v>1.385179443926404</v>
      </c>
      <c r="D440">
        <f t="shared" si="321"/>
        <v>0.76421160497900942</v>
      </c>
      <c r="F440">
        <f t="shared" si="322"/>
        <v>1.5449758783629073E-5</v>
      </c>
      <c r="G440">
        <f t="shared" si="323"/>
        <v>1.5373620066043432E-3</v>
      </c>
      <c r="H440">
        <f t="shared" si="324"/>
        <v>-3.1400552879933961</v>
      </c>
      <c r="J440">
        <f t="shared" si="325"/>
        <v>15</v>
      </c>
      <c r="M440">
        <f t="shared" si="326"/>
        <v>2.3378329273835148E-3</v>
      </c>
      <c r="N440">
        <f t="shared" si="327"/>
        <v>-1.5707963250000001</v>
      </c>
      <c r="O440">
        <f t="shared" si="328"/>
        <v>281.16175414577782</v>
      </c>
      <c r="P440">
        <f t="shared" si="329"/>
        <v>1.5672396477886466</v>
      </c>
      <c r="Q440">
        <f t="shared" si="330"/>
        <v>196.70802492701023</v>
      </c>
      <c r="R440">
        <f t="shared" si="331"/>
        <v>1.5657126282131233</v>
      </c>
      <c r="S440">
        <f t="shared" si="332"/>
        <v>0.19590893561458209</v>
      </c>
      <c r="T440">
        <f t="shared" si="333"/>
        <v>-1.3736120653646966</v>
      </c>
      <c r="U440">
        <f t="shared" si="334"/>
        <v>0.24552887230502127</v>
      </c>
      <c r="V440">
        <f t="shared" si="335"/>
        <v>-1.3227310992450017</v>
      </c>
      <c r="X440">
        <f t="shared" si="352"/>
        <v>-53.994647846761012</v>
      </c>
      <c r="Y440">
        <f t="shared" si="336"/>
        <v>-201.10995656678045</v>
      </c>
      <c r="Z440">
        <f t="shared" si="353"/>
        <v>-21.109956566780454</v>
      </c>
      <c r="AC440">
        <v>1</v>
      </c>
      <c r="AD440">
        <f t="shared" si="337"/>
        <v>281.15997580440001</v>
      </c>
      <c r="AE440">
        <f t="shared" si="338"/>
        <v>-9.3823075851857271E-2</v>
      </c>
      <c r="AF440">
        <f t="shared" si="339"/>
        <v>2.3763697954982999E-2</v>
      </c>
      <c r="AG440">
        <f t="shared" si="367"/>
        <v>703.23882461806784</v>
      </c>
      <c r="AH440">
        <f t="shared" si="368"/>
        <v>-2818.5861354994586</v>
      </c>
      <c r="AJ440">
        <f t="shared" si="340"/>
        <v>18000</v>
      </c>
      <c r="AK440">
        <f t="shared" si="341"/>
        <v>90098.992246410009</v>
      </c>
      <c r="AL440">
        <v>1</v>
      </c>
      <c r="AM440">
        <f t="shared" si="342"/>
        <v>196.70548307224502</v>
      </c>
      <c r="AN440">
        <f t="shared" si="369"/>
        <v>458.49341532416616</v>
      </c>
      <c r="AO440">
        <f t="shared" si="370"/>
        <v>-89.17650037357258</v>
      </c>
      <c r="AQ440">
        <f t="shared" si="343"/>
        <v>1.95786632511036E-3</v>
      </c>
      <c r="AR440">
        <f t="shared" si="344"/>
        <v>-4.4247778947494139</v>
      </c>
      <c r="AT440">
        <f t="shared" si="365"/>
        <v>-12470.24077919195</v>
      </c>
      <c r="AU440">
        <f t="shared" si="366"/>
        <v>-3117.1940207787038</v>
      </c>
      <c r="AV440">
        <f t="shared" si="354"/>
        <v>-2.8966416271989188</v>
      </c>
      <c r="AW440">
        <f t="shared" si="355"/>
        <v>789.26859760449474</v>
      </c>
      <c r="AX440">
        <f t="shared" si="356"/>
        <v>-5341.2914627847786</v>
      </c>
      <c r="AY440">
        <f t="shared" si="364"/>
        <v>-1.4240905912676998</v>
      </c>
      <c r="BA440">
        <f t="shared" si="345"/>
        <v>2.3806722086874288</v>
      </c>
      <c r="BB440">
        <f t="shared" si="357"/>
        <v>7.5339920428447922</v>
      </c>
      <c r="BC440">
        <f t="shared" si="358"/>
        <v>-1.4725510359312191</v>
      </c>
      <c r="BD440">
        <f t="shared" si="346"/>
        <v>-264.37095957288398</v>
      </c>
      <c r="BF440">
        <f t="shared" si="347"/>
        <v>-62.335627952324081</v>
      </c>
      <c r="BG440">
        <f t="shared" si="348"/>
        <v>-220.49677554797211</v>
      </c>
      <c r="BH440">
        <f t="shared" si="359"/>
        <v>-40.496775547972106</v>
      </c>
      <c r="BI440">
        <f t="shared" si="360"/>
        <v>-40.496775547972106</v>
      </c>
      <c r="BJ440">
        <f t="shared" si="349"/>
        <v>0</v>
      </c>
      <c r="BK440">
        <f t="shared" si="361"/>
        <v>0</v>
      </c>
      <c r="BM440">
        <f t="shared" si="362"/>
        <v>-69.869619995168875</v>
      </c>
      <c r="BN440">
        <f t="shared" si="350"/>
        <v>-136.12581597508816</v>
      </c>
      <c r="BQ440" s="56">
        <f t="shared" si="363"/>
        <v>24.435952843129929</v>
      </c>
    </row>
    <row r="441" spans="1:69" x14ac:dyDescent="0.25">
      <c r="A441">
        <f t="shared" si="372"/>
        <v>1135000</v>
      </c>
      <c r="B441">
        <f t="shared" si="351"/>
        <v>1135</v>
      </c>
      <c r="C441">
        <f t="shared" si="320"/>
        <v>1.3881175610261354</v>
      </c>
      <c r="D441">
        <f t="shared" si="321"/>
        <v>0.76641733170983006</v>
      </c>
      <c r="F441">
        <f t="shared" si="322"/>
        <v>1.5313935417542426E-5</v>
      </c>
      <c r="G441">
        <f t="shared" si="323"/>
        <v>1.5305892845738564E-3</v>
      </c>
      <c r="H441">
        <f t="shared" si="324"/>
        <v>-3.1400620607154264</v>
      </c>
      <c r="J441">
        <f t="shared" si="325"/>
        <v>15</v>
      </c>
      <c r="M441">
        <f t="shared" si="326"/>
        <v>2.327534103914865E-3</v>
      </c>
      <c r="N441">
        <f t="shared" si="327"/>
        <v>-1.5707963250000001</v>
      </c>
      <c r="O441">
        <f t="shared" si="328"/>
        <v>282.40581700112409</v>
      </c>
      <c r="P441">
        <f t="shared" si="329"/>
        <v>1.567255315846839</v>
      </c>
      <c r="Q441">
        <f t="shared" si="330"/>
        <v>197.57839197323838</v>
      </c>
      <c r="R441">
        <f t="shared" si="331"/>
        <v>1.5657350229777551</v>
      </c>
      <c r="S441">
        <f t="shared" si="332"/>
        <v>0.19507881397855331</v>
      </c>
      <c r="T441">
        <f t="shared" si="333"/>
        <v>-1.3744585194252019</v>
      </c>
      <c r="U441">
        <f t="shared" si="334"/>
        <v>0.24451204797935713</v>
      </c>
      <c r="V441">
        <f t="shared" si="335"/>
        <v>-1.3237798930555229</v>
      </c>
      <c r="X441">
        <f t="shared" si="352"/>
        <v>-54.087523473665861</v>
      </c>
      <c r="Y441">
        <f t="shared" si="336"/>
        <v>-201.09037464774784</v>
      </c>
      <c r="Z441">
        <f t="shared" si="353"/>
        <v>-21.090374647747836</v>
      </c>
      <c r="AC441">
        <v>1</v>
      </c>
      <c r="AD441">
        <f t="shared" si="337"/>
        <v>282.40404649380002</v>
      </c>
      <c r="AE441">
        <f t="shared" si="338"/>
        <v>-9.4655205489277791E-2</v>
      </c>
      <c r="AF441">
        <f t="shared" si="339"/>
        <v>2.3868847060978499E-2</v>
      </c>
      <c r="AG441">
        <f t="shared" si="367"/>
        <v>697.42615050124766</v>
      </c>
      <c r="AH441">
        <f t="shared" si="368"/>
        <v>-2807.6352166523247</v>
      </c>
      <c r="AJ441">
        <f t="shared" si="340"/>
        <v>18000</v>
      </c>
      <c r="AK441">
        <f t="shared" si="341"/>
        <v>90497.660353694999</v>
      </c>
      <c r="AL441">
        <v>1</v>
      </c>
      <c r="AM441">
        <f t="shared" si="342"/>
        <v>197.57586131592751</v>
      </c>
      <c r="AN441">
        <f t="shared" si="369"/>
        <v>458.4894299479796</v>
      </c>
      <c r="AO441">
        <f t="shared" si="370"/>
        <v>-88.783672525677716</v>
      </c>
      <c r="AQ441">
        <f t="shared" si="343"/>
        <v>1.9406544003077101E-3</v>
      </c>
      <c r="AR441">
        <f t="shared" si="344"/>
        <v>-4.4052854886985022</v>
      </c>
      <c r="AT441">
        <f t="shared" si="365"/>
        <v>-12367.081214349502</v>
      </c>
      <c r="AU441">
        <f t="shared" si="366"/>
        <v>-3077.8099498796591</v>
      </c>
      <c r="AV441">
        <f t="shared" si="354"/>
        <v>-2.8976767021926131</v>
      </c>
      <c r="AW441">
        <f t="shared" si="355"/>
        <v>786.73712825901669</v>
      </c>
      <c r="AX441">
        <f t="shared" si="356"/>
        <v>-5319.2514809943514</v>
      </c>
      <c r="AY441">
        <f t="shared" si="364"/>
        <v>-1.4239571499879178</v>
      </c>
      <c r="BA441">
        <f t="shared" si="345"/>
        <v>2.3701020224184162</v>
      </c>
      <c r="BB441">
        <f t="shared" si="357"/>
        <v>7.4953408174148031</v>
      </c>
      <c r="BC441">
        <f t="shared" si="358"/>
        <v>-1.4737195522046953</v>
      </c>
      <c r="BD441">
        <f t="shared" si="346"/>
        <v>-264.43791062372304</v>
      </c>
      <c r="BF441">
        <f t="shared" si="347"/>
        <v>-62.432572806701174</v>
      </c>
      <c r="BG441">
        <f t="shared" si="348"/>
        <v>-220.43773581462014</v>
      </c>
      <c r="BH441">
        <f t="shared" si="359"/>
        <v>-40.43773581462014</v>
      </c>
      <c r="BI441">
        <f t="shared" si="360"/>
        <v>-40.43773581462014</v>
      </c>
      <c r="BJ441">
        <f t="shared" si="349"/>
        <v>0</v>
      </c>
      <c r="BK441">
        <f t="shared" si="361"/>
        <v>0</v>
      </c>
      <c r="BM441">
        <f t="shared" si="362"/>
        <v>-69.927913624115973</v>
      </c>
      <c r="BN441">
        <f t="shared" si="350"/>
        <v>-135.99982519089716</v>
      </c>
      <c r="BQ441" s="56">
        <f t="shared" si="363"/>
        <v>24.397301617699938</v>
      </c>
    </row>
    <row r="442" spans="1:69" x14ac:dyDescent="0.25">
      <c r="A442">
        <f t="shared" si="372"/>
        <v>1140000</v>
      </c>
      <c r="B442">
        <f t="shared" si="351"/>
        <v>1140</v>
      </c>
      <c r="C442">
        <f t="shared" si="320"/>
        <v>1.391062403089808</v>
      </c>
      <c r="D442">
        <f t="shared" si="321"/>
        <v>0.76861373015950019</v>
      </c>
      <c r="F442">
        <f t="shared" si="322"/>
        <v>1.5179895313194352E-5</v>
      </c>
      <c r="G442">
        <f t="shared" si="323"/>
        <v>1.5238759750285426E-3</v>
      </c>
      <c r="H442">
        <f t="shared" si="324"/>
        <v>-3.1400687740249715</v>
      </c>
      <c r="J442">
        <f t="shared" si="325"/>
        <v>15</v>
      </c>
      <c r="M442">
        <f t="shared" si="326"/>
        <v>2.3173256210029577E-3</v>
      </c>
      <c r="N442">
        <f t="shared" si="327"/>
        <v>-1.5707963250000001</v>
      </c>
      <c r="O442">
        <f t="shared" si="328"/>
        <v>283.64987992518945</v>
      </c>
      <c r="P442">
        <f t="shared" si="329"/>
        <v>1.5672708464676401</v>
      </c>
      <c r="Q442">
        <f t="shared" si="330"/>
        <v>198.44875911768796</v>
      </c>
      <c r="R442">
        <f t="shared" si="331"/>
        <v>1.5657572213020936</v>
      </c>
      <c r="S442">
        <f t="shared" si="332"/>
        <v>0.19425556015601766</v>
      </c>
      <c r="T442">
        <f t="shared" si="333"/>
        <v>-1.3752978298263532</v>
      </c>
      <c r="U442">
        <f t="shared" si="334"/>
        <v>0.24350334645615532</v>
      </c>
      <c r="V442">
        <f t="shared" si="335"/>
        <v>-1.3248200346870858</v>
      </c>
      <c r="X442">
        <f t="shared" si="352"/>
        <v>-54.179938080376417</v>
      </c>
      <c r="Y442">
        <f t="shared" si="336"/>
        <v>-201.07043789068314</v>
      </c>
      <c r="Z442">
        <f t="shared" si="353"/>
        <v>-21.070437890683138</v>
      </c>
      <c r="AC442">
        <v>1</v>
      </c>
      <c r="AD442">
        <f t="shared" si="337"/>
        <v>283.64811718319999</v>
      </c>
      <c r="AE442">
        <f t="shared" si="338"/>
        <v>-9.5491008988232207E-2</v>
      </c>
      <c r="AF442">
        <f t="shared" si="339"/>
        <v>2.3973996166974001E-2</v>
      </c>
      <c r="AG442">
        <f t="shared" si="367"/>
        <v>691.6837444352434</v>
      </c>
      <c r="AH442">
        <f t="shared" si="368"/>
        <v>-2796.7627169827365</v>
      </c>
      <c r="AJ442">
        <f t="shared" si="340"/>
        <v>18000</v>
      </c>
      <c r="AK442">
        <f t="shared" si="341"/>
        <v>90896.328460980003</v>
      </c>
      <c r="AL442">
        <v>1</v>
      </c>
      <c r="AM442">
        <f t="shared" si="342"/>
        <v>198.44623955961001</v>
      </c>
      <c r="AN442">
        <f t="shared" si="369"/>
        <v>458.48549689409521</v>
      </c>
      <c r="AO442">
        <f t="shared" si="370"/>
        <v>-88.394290272437857</v>
      </c>
      <c r="AQ442">
        <f t="shared" si="343"/>
        <v>1.9236684511256441E-3</v>
      </c>
      <c r="AR442">
        <f t="shared" si="344"/>
        <v>-4.3859640685664685</v>
      </c>
      <c r="AT442">
        <f t="shared" si="365"/>
        <v>-12265.170214795287</v>
      </c>
      <c r="AU442">
        <f t="shared" si="366"/>
        <v>-3039.0800941084335</v>
      </c>
      <c r="AV442">
        <f t="shared" si="354"/>
        <v>-2.8987032453461343</v>
      </c>
      <c r="AW442">
        <f t="shared" si="355"/>
        <v>784.23267137764356</v>
      </c>
      <c r="AX442">
        <f t="shared" si="356"/>
        <v>-5297.3869195930101</v>
      </c>
      <c r="AY442">
        <f t="shared" si="364"/>
        <v>-1.4238224109594182</v>
      </c>
      <c r="BA442">
        <f t="shared" si="345"/>
        <v>2.3596243433390396</v>
      </c>
      <c r="BB442">
        <f t="shared" si="357"/>
        <v>7.4568573593953396</v>
      </c>
      <c r="BC442">
        <f t="shared" si="358"/>
        <v>-1.4748808343867161</v>
      </c>
      <c r="BD442">
        <f t="shared" si="346"/>
        <v>-264.50444719165256</v>
      </c>
      <c r="BF442">
        <f t="shared" si="347"/>
        <v>-62.529009671784991</v>
      </c>
      <c r="BG442">
        <f t="shared" si="348"/>
        <v>-220.37881266541467</v>
      </c>
      <c r="BH442">
        <f t="shared" si="359"/>
        <v>-40.378812665414671</v>
      </c>
      <c r="BI442">
        <f t="shared" si="360"/>
        <v>-40.378812665414671</v>
      </c>
      <c r="BJ442">
        <f t="shared" si="349"/>
        <v>0</v>
      </c>
      <c r="BK442">
        <f t="shared" si="361"/>
        <v>0</v>
      </c>
      <c r="BM442">
        <f t="shared" si="362"/>
        <v>-69.985867031180334</v>
      </c>
      <c r="BN442">
        <f t="shared" si="350"/>
        <v>-135.87436547376211</v>
      </c>
      <c r="BQ442" s="56">
        <f t="shared" si="363"/>
        <v>24.358818159680474</v>
      </c>
    </row>
    <row r="443" spans="1:69" x14ac:dyDescent="0.25">
      <c r="A443">
        <f t="shared" si="372"/>
        <v>1145000</v>
      </c>
      <c r="B443">
        <f t="shared" si="351"/>
        <v>1145</v>
      </c>
      <c r="C443">
        <f t="shared" si="320"/>
        <v>1.3940139274981425</v>
      </c>
      <c r="D443">
        <f t="shared" si="321"/>
        <v>0.77080083832116397</v>
      </c>
      <c r="F443">
        <f t="shared" si="322"/>
        <v>1.5047607389276819E-5</v>
      </c>
      <c r="G443">
        <f t="shared" si="323"/>
        <v>1.5172212995930409E-3</v>
      </c>
      <c r="H443">
        <f t="shared" si="324"/>
        <v>-3.1400754287004071</v>
      </c>
      <c r="J443">
        <f t="shared" si="325"/>
        <v>15</v>
      </c>
      <c r="M443">
        <f t="shared" si="326"/>
        <v>2.3072062951470496E-3</v>
      </c>
      <c r="N443">
        <f t="shared" si="327"/>
        <v>-1.5707963250000001</v>
      </c>
      <c r="O443">
        <f t="shared" si="328"/>
        <v>284.89394291707373</v>
      </c>
      <c r="P443">
        <f t="shared" si="329"/>
        <v>1.5672862414515101</v>
      </c>
      <c r="Q443">
        <f t="shared" si="330"/>
        <v>199.31912635907219</v>
      </c>
      <c r="R443">
        <f t="shared" si="331"/>
        <v>1.5657792257595049</v>
      </c>
      <c r="S443">
        <f t="shared" si="332"/>
        <v>0.19343909102151868</v>
      </c>
      <c r="T443">
        <f t="shared" si="333"/>
        <v>-1.3761300854539804</v>
      </c>
      <c r="U443">
        <f t="shared" si="334"/>
        <v>0.24250267412777005</v>
      </c>
      <c r="V443">
        <f t="shared" si="335"/>
        <v>-1.3258516285429536</v>
      </c>
      <c r="X443">
        <f t="shared" si="352"/>
        <v>-54.271895663192026</v>
      </c>
      <c r="Y443">
        <f t="shared" si="336"/>
        <v>-201.05015498738487</v>
      </c>
      <c r="Z443">
        <f t="shared" si="353"/>
        <v>-21.050154987384872</v>
      </c>
      <c r="AC443">
        <v>1</v>
      </c>
      <c r="AD443">
        <f t="shared" si="337"/>
        <v>284.8921878726</v>
      </c>
      <c r="AE443">
        <f t="shared" si="338"/>
        <v>-9.6330486348720476E-2</v>
      </c>
      <c r="AF443">
        <f t="shared" si="339"/>
        <v>2.4079145272969501E-2</v>
      </c>
      <c r="AG443">
        <f t="shared" si="367"/>
        <v>686.01050333171452</v>
      </c>
      <c r="AH443">
        <f t="shared" si="368"/>
        <v>-2785.9678848975045</v>
      </c>
      <c r="AJ443">
        <f t="shared" si="340"/>
        <v>18000</v>
      </c>
      <c r="AK443">
        <f t="shared" si="341"/>
        <v>91294.996568265007</v>
      </c>
      <c r="AL443">
        <v>1</v>
      </c>
      <c r="AM443">
        <f t="shared" si="342"/>
        <v>199.3166178032925</v>
      </c>
      <c r="AN443">
        <f t="shared" si="369"/>
        <v>458.48161525062301</v>
      </c>
      <c r="AO443">
        <f t="shared" si="370"/>
        <v>-88.008308479633499</v>
      </c>
      <c r="AQ443">
        <f t="shared" si="343"/>
        <v>1.9069045390239434E-3</v>
      </c>
      <c r="AR443">
        <f t="shared" si="344"/>
        <v>-4.3668113943648299</v>
      </c>
      <c r="AT443">
        <f t="shared" si="365"/>
        <v>-12164.488147562286</v>
      </c>
      <c r="AU443">
        <f t="shared" si="366"/>
        <v>-3000.9910574081691</v>
      </c>
      <c r="AV443">
        <f t="shared" si="354"/>
        <v>-2.8997213594862861</v>
      </c>
      <c r="AW443">
        <f t="shared" si="355"/>
        <v>781.75488132520081</v>
      </c>
      <c r="AX443">
        <f t="shared" si="356"/>
        <v>-5275.6957600405622</v>
      </c>
      <c r="AY443">
        <f t="shared" si="364"/>
        <v>-1.4236863802119879</v>
      </c>
      <c r="BA443">
        <f t="shared" si="345"/>
        <v>2.3492379593866977</v>
      </c>
      <c r="BB443">
        <f t="shared" si="357"/>
        <v>7.4185401926350627</v>
      </c>
      <c r="BC443">
        <f t="shared" si="358"/>
        <v>-1.4760349792742982</v>
      </c>
      <c r="BD443">
        <f t="shared" si="346"/>
        <v>-264.57057482273319</v>
      </c>
      <c r="BF443">
        <f t="shared" si="347"/>
        <v>-62.624943342267585</v>
      </c>
      <c r="BG443">
        <f t="shared" si="348"/>
        <v>-220.32000951416708</v>
      </c>
      <c r="BH443">
        <f t="shared" si="359"/>
        <v>-40.320009514167083</v>
      </c>
      <c r="BI443">
        <f t="shared" si="360"/>
        <v>-40.320009514167083</v>
      </c>
      <c r="BJ443">
        <f t="shared" si="349"/>
        <v>0</v>
      </c>
      <c r="BK443">
        <f t="shared" si="361"/>
        <v>0</v>
      </c>
      <c r="BM443">
        <f t="shared" si="362"/>
        <v>-70.043483534902649</v>
      </c>
      <c r="BN443">
        <f t="shared" si="350"/>
        <v>-135.74943469143389</v>
      </c>
      <c r="BQ443" s="56">
        <f t="shared" si="363"/>
        <v>24.320500992920199</v>
      </c>
    </row>
    <row r="444" spans="1:69" x14ac:dyDescent="0.25">
      <c r="A444">
        <f t="shared" si="372"/>
        <v>1150000</v>
      </c>
      <c r="B444">
        <f t="shared" si="351"/>
        <v>1150</v>
      </c>
      <c r="C444">
        <f t="shared" si="320"/>
        <v>1.39697209189574</v>
      </c>
      <c r="D444">
        <f t="shared" si="321"/>
        <v>0.772978694222762</v>
      </c>
      <c r="F444">
        <f t="shared" si="322"/>
        <v>1.4917041238709487E-5</v>
      </c>
      <c r="G444">
        <f t="shared" si="323"/>
        <v>1.5106244934299431E-3</v>
      </c>
      <c r="H444">
        <f t="shared" si="324"/>
        <v>-3.1400820255065702</v>
      </c>
      <c r="J444">
        <f t="shared" si="325"/>
        <v>15</v>
      </c>
      <c r="M444">
        <f t="shared" si="326"/>
        <v>2.2971749634290192E-3</v>
      </c>
      <c r="N444">
        <f t="shared" si="327"/>
        <v>-1.5707963250000001</v>
      </c>
      <c r="O444">
        <f t="shared" si="328"/>
        <v>286.13800597589227</v>
      </c>
      <c r="P444">
        <f t="shared" si="329"/>
        <v>1.5673015025675974</v>
      </c>
      <c r="Q444">
        <f t="shared" si="330"/>
        <v>200.18949369612679</v>
      </c>
      <c r="R444">
        <f t="shared" si="331"/>
        <v>1.5658010388786039</v>
      </c>
      <c r="S444">
        <f t="shared" si="332"/>
        <v>0.1926293247557169</v>
      </c>
      <c r="T444">
        <f t="shared" si="333"/>
        <v>-1.3769553737450164</v>
      </c>
      <c r="U444">
        <f t="shared" si="334"/>
        <v>0.24150993876245122</v>
      </c>
      <c r="V444">
        <f t="shared" si="335"/>
        <v>-1.3268747773902436</v>
      </c>
      <c r="X444">
        <f t="shared" si="352"/>
        <v>-54.363400172498537</v>
      </c>
      <c r="Y444">
        <f t="shared" si="336"/>
        <v>-201.02953445447997</v>
      </c>
      <c r="Z444">
        <f t="shared" si="353"/>
        <v>-21.029534454479972</v>
      </c>
      <c r="AC444">
        <v>1</v>
      </c>
      <c r="AD444">
        <f t="shared" si="337"/>
        <v>286.13625856200002</v>
      </c>
      <c r="AE444">
        <f t="shared" si="338"/>
        <v>-9.7173637570742613E-2</v>
      </c>
      <c r="AF444">
        <f t="shared" si="339"/>
        <v>2.4184294378965E-2</v>
      </c>
      <c r="AG444">
        <f t="shared" si="367"/>
        <v>680.40534514405692</v>
      </c>
      <c r="AH444">
        <f t="shared" si="368"/>
        <v>-2775.2499766378137</v>
      </c>
      <c r="AJ444">
        <f t="shared" si="340"/>
        <v>18000</v>
      </c>
      <c r="AK444">
        <f t="shared" si="341"/>
        <v>91693.664675550011</v>
      </c>
      <c r="AL444">
        <v>1</v>
      </c>
      <c r="AM444">
        <f t="shared" si="342"/>
        <v>200.186996046975</v>
      </c>
      <c r="AN444">
        <f t="shared" si="369"/>
        <v>458.4777841254529</v>
      </c>
      <c r="AO444">
        <f t="shared" si="370"/>
        <v>-87.625682797889269</v>
      </c>
      <c r="AQ444">
        <f t="shared" si="343"/>
        <v>1.8903588108962551E-3</v>
      </c>
      <c r="AR444">
        <f t="shared" si="344"/>
        <v>-4.3478252650613864</v>
      </c>
      <c r="AT444">
        <f t="shared" si="365"/>
        <v>-12065.015755047734</v>
      </c>
      <c r="AU444">
        <f t="shared" si="366"/>
        <v>-2963.5297683459203</v>
      </c>
      <c r="AV444">
        <f t="shared" si="354"/>
        <v>-2.90073114583114</v>
      </c>
      <c r="AW444">
        <f t="shared" si="355"/>
        <v>779.30341699360122</v>
      </c>
      <c r="AX444">
        <f t="shared" si="356"/>
        <v>-5254.1760136039129</v>
      </c>
      <c r="AY444">
        <f t="shared" si="364"/>
        <v>-1.4235490639025929</v>
      </c>
      <c r="BA444">
        <f t="shared" si="345"/>
        <v>2.338941679549837</v>
      </c>
      <c r="BB444">
        <f t="shared" si="357"/>
        <v>7.3803878601637409</v>
      </c>
      <c r="BC444">
        <f t="shared" si="358"/>
        <v>-1.4771820819285471</v>
      </c>
      <c r="BD444">
        <f t="shared" si="346"/>
        <v>-264.63629896356497</v>
      </c>
      <c r="BF444">
        <f t="shared" si="347"/>
        <v>-62.720378550588336</v>
      </c>
      <c r="BG444">
        <f t="shared" si="348"/>
        <v>-220.26132967245891</v>
      </c>
      <c r="BH444">
        <f t="shared" si="359"/>
        <v>-40.261329672458913</v>
      </c>
      <c r="BI444">
        <f t="shared" si="360"/>
        <v>-40.261329672458913</v>
      </c>
      <c r="BJ444">
        <f t="shared" si="349"/>
        <v>0</v>
      </c>
      <c r="BK444">
        <f t="shared" si="361"/>
        <v>0</v>
      </c>
      <c r="BM444">
        <f t="shared" si="362"/>
        <v>-70.100766410752072</v>
      </c>
      <c r="BN444">
        <f t="shared" si="350"/>
        <v>-135.62503070889392</v>
      </c>
      <c r="BQ444" s="56">
        <f t="shared" si="363"/>
        <v>24.282348660448875</v>
      </c>
    </row>
    <row r="445" spans="1:69" x14ac:dyDescent="0.25">
      <c r="A445">
        <f t="shared" si="372"/>
        <v>1155000</v>
      </c>
      <c r="B445">
        <f t="shared" si="351"/>
        <v>1155</v>
      </c>
      <c r="C445">
        <f t="shared" si="320"/>
        <v>1.3999368541903181</v>
      </c>
      <c r="D445">
        <f t="shared" si="321"/>
        <v>0.77514733592224994</v>
      </c>
      <c r="F445">
        <f t="shared" si="322"/>
        <v>1.4788167111164729E-5</v>
      </c>
      <c r="G445">
        <f t="shared" si="323"/>
        <v>1.5040848049467396E-3</v>
      </c>
      <c r="H445">
        <f t="shared" si="324"/>
        <v>-3.1400885651950534</v>
      </c>
      <c r="J445">
        <f t="shared" si="325"/>
        <v>15</v>
      </c>
      <c r="M445">
        <f t="shared" si="326"/>
        <v>2.2872304830678543E-3</v>
      </c>
      <c r="N445">
        <f t="shared" si="327"/>
        <v>-1.5707963250000001</v>
      </c>
      <c r="O445">
        <f t="shared" si="328"/>
        <v>287.38206910077582</v>
      </c>
      <c r="P445">
        <f t="shared" si="329"/>
        <v>1.5673166315544163</v>
      </c>
      <c r="Q445">
        <f t="shared" si="330"/>
        <v>201.05986112760937</v>
      </c>
      <c r="R445">
        <f t="shared" si="331"/>
        <v>1.5658226631442211</v>
      </c>
      <c r="S445">
        <f t="shared" si="332"/>
        <v>0.19182618082048342</v>
      </c>
      <c r="T445">
        <f t="shared" si="333"/>
        <v>-1.3777737807164865</v>
      </c>
      <c r="U445">
        <f t="shared" si="334"/>
        <v>0.24052504948039233</v>
      </c>
      <c r="V445">
        <f t="shared" si="335"/>
        <v>-1.3278895823910868</v>
      </c>
      <c r="X445">
        <f t="shared" si="352"/>
        <v>-54.45445551340606</v>
      </c>
      <c r="Y445">
        <f t="shared" si="336"/>
        <v>-201.00858463706712</v>
      </c>
      <c r="Z445">
        <f t="shared" si="353"/>
        <v>-21.008584637067116</v>
      </c>
      <c r="AC445">
        <v>1</v>
      </c>
      <c r="AD445">
        <f t="shared" si="337"/>
        <v>287.38032925140004</v>
      </c>
      <c r="AE445">
        <f t="shared" si="338"/>
        <v>-9.8020462654298604E-2</v>
      </c>
      <c r="AF445">
        <f t="shared" si="339"/>
        <v>2.42894434849605E-2</v>
      </c>
      <c r="AG445">
        <f t="shared" si="367"/>
        <v>674.86720840058649</v>
      </c>
      <c r="AH445">
        <f t="shared" si="368"/>
        <v>-2764.6082562253337</v>
      </c>
      <c r="AJ445">
        <f t="shared" si="340"/>
        <v>18000</v>
      </c>
      <c r="AK445">
        <f t="shared" si="341"/>
        <v>92092.332782835016</v>
      </c>
      <c r="AL445">
        <v>1</v>
      </c>
      <c r="AM445">
        <f t="shared" si="342"/>
        <v>201.05737429065752</v>
      </c>
      <c r="AN445">
        <f t="shared" si="369"/>
        <v>458.47400264574122</v>
      </c>
      <c r="AO445">
        <f t="shared" si="370"/>
        <v>-87.246369645688517</v>
      </c>
      <c r="AQ445">
        <f t="shared" si="343"/>
        <v>1.8740274968558504E-3</v>
      </c>
      <c r="AR445">
        <f t="shared" si="344"/>
        <v>-4.3290035177370143</v>
      </c>
      <c r="AT445">
        <f t="shared" si="365"/>
        <v>-11966.734146658993</v>
      </c>
      <c r="AU445">
        <f t="shared" si="366"/>
        <v>-2926.6834710616986</v>
      </c>
      <c r="AV445">
        <f t="shared" si="354"/>
        <v>-2.9017327040206053</v>
      </c>
      <c r="AW445">
        <f t="shared" si="355"/>
        <v>776.87794176533725</v>
      </c>
      <c r="AX445">
        <f t="shared" si="356"/>
        <v>-5232.8257208285759</v>
      </c>
      <c r="AY445">
        <f t="shared" si="364"/>
        <v>-1.4234104683070901</v>
      </c>
      <c r="BA445">
        <f t="shared" si="345"/>
        <v>2.3287343334140682</v>
      </c>
      <c r="BB445">
        <f t="shared" si="357"/>
        <v>7.3423989238641276</v>
      </c>
      <c r="BC445">
        <f t="shared" si="358"/>
        <v>-1.4783222357135153</v>
      </c>
      <c r="BD445">
        <f t="shared" si="346"/>
        <v>-264.70162496351418</v>
      </c>
      <c r="BF445">
        <f t="shared" si="347"/>
        <v>-62.815319967967078</v>
      </c>
      <c r="BG445">
        <f t="shared" si="348"/>
        <v>-220.20277635215925</v>
      </c>
      <c r="BH445">
        <f t="shared" si="359"/>
        <v>-40.202776352159248</v>
      </c>
      <c r="BI445">
        <f t="shared" si="360"/>
        <v>-40.202776352159248</v>
      </c>
      <c r="BJ445">
        <f t="shared" si="349"/>
        <v>0</v>
      </c>
      <c r="BK445">
        <f t="shared" si="361"/>
        <v>0</v>
      </c>
      <c r="BM445">
        <f t="shared" si="362"/>
        <v>-70.157718891831209</v>
      </c>
      <c r="BN445">
        <f t="shared" si="350"/>
        <v>-135.50115138864504</v>
      </c>
      <c r="BQ445" s="56">
        <f t="shared" si="363"/>
        <v>24.244359724149263</v>
      </c>
    </row>
    <row r="446" spans="1:69" x14ac:dyDescent="0.25">
      <c r="A446">
        <f t="shared" si="372"/>
        <v>1160000</v>
      </c>
      <c r="B446">
        <f t="shared" si="351"/>
        <v>1160</v>
      </c>
      <c r="C446">
        <f t="shared" si="320"/>
        <v>1.4029081725519199</v>
      </c>
      <c r="D446">
        <f t="shared" si="321"/>
        <v>0.77730680150291009</v>
      </c>
      <c r="F446">
        <f t="shared" si="322"/>
        <v>1.4660955896118811E-5</v>
      </c>
      <c r="G446">
        <f t="shared" si="323"/>
        <v>1.4976014955103434E-3</v>
      </c>
      <c r="H446">
        <f t="shared" si="324"/>
        <v>-3.1400950485044898</v>
      </c>
      <c r="J446">
        <f t="shared" si="325"/>
        <v>15</v>
      </c>
      <c r="M446">
        <f t="shared" si="326"/>
        <v>2.2773717309856655E-3</v>
      </c>
      <c r="N446">
        <f t="shared" si="327"/>
        <v>-1.5707963250000001</v>
      </c>
      <c r="O446">
        <f t="shared" si="328"/>
        <v>288.6261322908702</v>
      </c>
      <c r="P446">
        <f t="shared" si="329"/>
        <v>1.5673316301205076</v>
      </c>
      <c r="Q446">
        <f t="shared" si="330"/>
        <v>201.93022865229878</v>
      </c>
      <c r="R446">
        <f t="shared" si="331"/>
        <v>1.565844100998347</v>
      </c>
      <c r="S446">
        <f t="shared" si="332"/>
        <v>0.19102957993454467</v>
      </c>
      <c r="T446">
        <f t="shared" si="333"/>
        <v>-1.3785853909938159</v>
      </c>
      <c r="U446">
        <f t="shared" si="334"/>
        <v>0.23954791673024428</v>
      </c>
      <c r="V446">
        <f t="shared" si="335"/>
        <v>-1.3288961431331001</v>
      </c>
      <c r="X446">
        <f t="shared" si="352"/>
        <v>-54.545065546376577</v>
      </c>
      <c r="Y446">
        <f t="shared" si="336"/>
        <v>-200.98731371227757</v>
      </c>
      <c r="Z446">
        <f t="shared" si="353"/>
        <v>-20.987313712277569</v>
      </c>
      <c r="AC446">
        <v>1</v>
      </c>
      <c r="AD446">
        <f t="shared" si="337"/>
        <v>288.6243999408</v>
      </c>
      <c r="AE446">
        <f t="shared" si="338"/>
        <v>-9.8870961599388477E-2</v>
      </c>
      <c r="AF446">
        <f t="shared" si="339"/>
        <v>2.4394592590955999E-2</v>
      </c>
      <c r="AG446">
        <f t="shared" si="367"/>
        <v>669.39505174937551</v>
      </c>
      <c r="AH446">
        <f t="shared" si="368"/>
        <v>-2754.0419954068316</v>
      </c>
      <c r="AJ446">
        <f t="shared" si="340"/>
        <v>18000</v>
      </c>
      <c r="AK446">
        <f t="shared" si="341"/>
        <v>92491.000890120005</v>
      </c>
      <c r="AL446">
        <v>1</v>
      </c>
      <c r="AM446">
        <f t="shared" si="342"/>
        <v>201.92775253434002</v>
      </c>
      <c r="AN446">
        <f t="shared" si="369"/>
        <v>458.47026995741442</v>
      </c>
      <c r="AO446">
        <f t="shared" si="370"/>
        <v>-86.870326192827079</v>
      </c>
      <c r="AQ446">
        <f t="shared" si="343"/>
        <v>1.8579069080880447E-3</v>
      </c>
      <c r="AR446">
        <f t="shared" si="344"/>
        <v>-4.3103440267642634</v>
      </c>
      <c r="AT446">
        <f t="shared" si="365"/>
        <v>-11869.624790668884</v>
      </c>
      <c r="AU446">
        <f t="shared" si="366"/>
        <v>-2890.4397165019068</v>
      </c>
      <c r="AV446">
        <f t="shared" si="354"/>
        <v>-2.9027261321463209</v>
      </c>
      <c r="AW446">
        <f t="shared" si="355"/>
        <v>774.47812347559943</v>
      </c>
      <c r="AX446">
        <f t="shared" si="356"/>
        <v>-5211.6429510209564</v>
      </c>
      <c r="AY446">
        <f t="shared" si="364"/>
        <v>-1.4232705998123061</v>
      </c>
      <c r="BA446">
        <f t="shared" si="345"/>
        <v>2.3186147707199281</v>
      </c>
      <c r="BB446">
        <f t="shared" si="357"/>
        <v>7.3045719641507194</v>
      </c>
      <c r="BC446">
        <f t="shared" si="358"/>
        <v>-1.4794555323340148</v>
      </c>
      <c r="BD446">
        <f t="shared" si="346"/>
        <v>-264.76655807687945</v>
      </c>
      <c r="BF446">
        <f t="shared" si="347"/>
        <v>-62.909772205415983</v>
      </c>
      <c r="BG446">
        <f t="shared" si="348"/>
        <v>-220.14435266787595</v>
      </c>
      <c r="BH446">
        <f t="shared" si="359"/>
        <v>-40.14435266787595</v>
      </c>
      <c r="BI446">
        <f t="shared" si="360"/>
        <v>-40.14435266787595</v>
      </c>
      <c r="BJ446">
        <f t="shared" si="349"/>
        <v>0</v>
      </c>
      <c r="BK446">
        <f t="shared" si="361"/>
        <v>0</v>
      </c>
      <c r="BM446">
        <f t="shared" si="362"/>
        <v>-70.214344169566701</v>
      </c>
      <c r="BN446">
        <f t="shared" si="350"/>
        <v>-135.37779459099647</v>
      </c>
      <c r="BQ446" s="56">
        <f t="shared" si="363"/>
        <v>24.206532764435856</v>
      </c>
    </row>
    <row r="447" spans="1:69" x14ac:dyDescent="0.25">
      <c r="A447">
        <f t="shared" si="372"/>
        <v>1165000</v>
      </c>
      <c r="B447">
        <f t="shared" si="351"/>
        <v>1165</v>
      </c>
      <c r="C447">
        <f t="shared" si="320"/>
        <v>1.405886005412107</v>
      </c>
      <c r="D447">
        <f t="shared" si="321"/>
        <v>0.77945712906875875</v>
      </c>
      <c r="F447">
        <f t="shared" si="322"/>
        <v>1.4535379106411179E-5</v>
      </c>
      <c r="G447">
        <f t="shared" si="323"/>
        <v>1.4911738391689691E-3</v>
      </c>
      <c r="H447">
        <f t="shared" si="324"/>
        <v>-3.1401014761608312</v>
      </c>
      <c r="J447">
        <f t="shared" si="325"/>
        <v>15</v>
      </c>
      <c r="M447">
        <f t="shared" si="326"/>
        <v>2.2675976033848682E-3</v>
      </c>
      <c r="N447">
        <f t="shared" si="327"/>
        <v>-1.5707963250000001</v>
      </c>
      <c r="O447">
        <f t="shared" si="328"/>
        <v>289.87019554533572</v>
      </c>
      <c r="P447">
        <f t="shared" si="329"/>
        <v>1.5673464999450808</v>
      </c>
      <c r="Q447">
        <f t="shared" si="330"/>
        <v>202.80059626899506</v>
      </c>
      <c r="R447">
        <f t="shared" si="331"/>
        <v>1.565865354841051</v>
      </c>
      <c r="S447">
        <f t="shared" si="332"/>
        <v>0.19023944404966428</v>
      </c>
      <c r="T447">
        <f t="shared" si="333"/>
        <v>-1.3793902878384721</v>
      </c>
      <c r="U447">
        <f t="shared" si="334"/>
        <v>0.23857845226608515</v>
      </c>
      <c r="V447">
        <f t="shared" si="335"/>
        <v>-1.3298945576591812</v>
      </c>
      <c r="X447">
        <f t="shared" si="352"/>
        <v>-54.635234087841368</v>
      </c>
      <c r="Y447">
        <f t="shared" si="336"/>
        <v>-200.96572969275533</v>
      </c>
      <c r="Z447">
        <f t="shared" si="353"/>
        <v>-20.965729692755332</v>
      </c>
      <c r="AC447">
        <v>1</v>
      </c>
      <c r="AD447">
        <f t="shared" si="337"/>
        <v>289.86847063020002</v>
      </c>
      <c r="AE447">
        <f t="shared" si="338"/>
        <v>-9.9725134406012203E-2</v>
      </c>
      <c r="AF447">
        <f t="shared" si="339"/>
        <v>2.4499741696951498E-2</v>
      </c>
      <c r="AG447">
        <f t="shared" si="367"/>
        <v>663.98785351443178</v>
      </c>
      <c r="AH447">
        <f t="shared" si="368"/>
        <v>-2743.5504735974405</v>
      </c>
      <c r="AJ447">
        <f t="shared" si="340"/>
        <v>18000</v>
      </c>
      <c r="AK447">
        <f t="shared" si="341"/>
        <v>92889.66899740501</v>
      </c>
      <c r="AL447">
        <v>1</v>
      </c>
      <c r="AM447">
        <f t="shared" si="342"/>
        <v>202.79813077802251</v>
      </c>
      <c r="AN447">
        <f t="shared" si="369"/>
        <v>458.46658522468618</v>
      </c>
      <c r="AO447">
        <f t="shared" si="370"/>
        <v>-86.497510344293133</v>
      </c>
      <c r="AQ447">
        <f t="shared" si="343"/>
        <v>1.8419934347669998E-3</v>
      </c>
      <c r="AR447">
        <f t="shared" si="344"/>
        <v>-4.2918447030071096</v>
      </c>
      <c r="AT447">
        <f t="shared" si="365"/>
        <v>-11773.669506274882</v>
      </c>
      <c r="AU447">
        <f t="shared" si="366"/>
        <v>-2854.786353927293</v>
      </c>
      <c r="AV447">
        <f t="shared" si="354"/>
        <v>-2.9037115267808891</v>
      </c>
      <c r="AW447">
        <f t="shared" si="355"/>
        <v>772.10363437316209</v>
      </c>
      <c r="AX447">
        <f t="shared" si="356"/>
        <v>-5190.6258017411719</v>
      </c>
      <c r="AY447">
        <f t="shared" si="364"/>
        <v>-1.4231294649084663</v>
      </c>
      <c r="BA447">
        <f t="shared" si="345"/>
        <v>2.3085818609319597</v>
      </c>
      <c r="BB447">
        <f t="shared" si="357"/>
        <v>7.2669055796552993</v>
      </c>
      <c r="BC447">
        <f t="shared" si="358"/>
        <v>-1.4805820618724228</v>
      </c>
      <c r="BD447">
        <f t="shared" si="346"/>
        <v>-264.83110346500081</v>
      </c>
      <c r="BF447">
        <f t="shared" si="347"/>
        <v>-63.003739814730586</v>
      </c>
      <c r="BG447">
        <f t="shared" si="348"/>
        <v>-220.08606163934368</v>
      </c>
      <c r="BH447">
        <f t="shared" si="359"/>
        <v>-40.086061639343683</v>
      </c>
      <c r="BI447">
        <f t="shared" si="360"/>
        <v>-40.086061639343683</v>
      </c>
      <c r="BJ447">
        <f t="shared" si="349"/>
        <v>0</v>
      </c>
      <c r="BK447">
        <f t="shared" si="361"/>
        <v>0</v>
      </c>
      <c r="BM447">
        <f t="shared" si="362"/>
        <v>-70.270645394385895</v>
      </c>
      <c r="BN447">
        <f t="shared" si="350"/>
        <v>-135.25495817434287</v>
      </c>
      <c r="BQ447" s="56">
        <f t="shared" si="363"/>
        <v>24.168866379940436</v>
      </c>
    </row>
    <row r="448" spans="1:69" x14ac:dyDescent="0.25">
      <c r="A448">
        <f t="shared" si="372"/>
        <v>1170000</v>
      </c>
      <c r="B448">
        <f t="shared" si="351"/>
        <v>1170</v>
      </c>
      <c r="C448">
        <f t="shared" si="320"/>
        <v>1.4088703114631289</v>
      </c>
      <c r="D448">
        <f t="shared" si="321"/>
        <v>0.7815983567400443</v>
      </c>
      <c r="F448">
        <f t="shared" si="322"/>
        <v>1.4411408862294529E-5</v>
      </c>
      <c r="G448">
        <f t="shared" si="323"/>
        <v>1.4848011223811395E-3</v>
      </c>
      <c r="H448">
        <f t="shared" si="324"/>
        <v>-3.1401078488776193</v>
      </c>
      <c r="J448">
        <f t="shared" si="325"/>
        <v>15</v>
      </c>
      <c r="M448">
        <f t="shared" si="326"/>
        <v>2.2579070153362153E-3</v>
      </c>
      <c r="N448">
        <f t="shared" si="327"/>
        <v>-1.5707963250000001</v>
      </c>
      <c r="O448">
        <f t="shared" si="328"/>
        <v>291.11425886334706</v>
      </c>
      <c r="P448">
        <f t="shared" si="329"/>
        <v>1.5673612426786427</v>
      </c>
      <c r="Q448">
        <f t="shared" si="330"/>
        <v>203.67096397651864</v>
      </c>
      <c r="R448">
        <f t="shared" si="331"/>
        <v>1.5658864270313779</v>
      </c>
      <c r="S448">
        <f t="shared" si="332"/>
        <v>0.18945569632734874</v>
      </c>
      <c r="T448">
        <f t="shared" si="333"/>
        <v>-1.3801885531749614</v>
      </c>
      <c r="U448">
        <f t="shared" si="334"/>
        <v>0.237616569124837</v>
      </c>
      <c r="V448">
        <f t="shared" si="335"/>
        <v>-1.330884922496651</v>
      </c>
      <c r="X448">
        <f t="shared" si="352"/>
        <v>-54.724964910808481</v>
      </c>
      <c r="Y448">
        <f t="shared" si="336"/>
        <v>-200.94384043006016</v>
      </c>
      <c r="Z448">
        <f t="shared" si="353"/>
        <v>-20.943840430060163</v>
      </c>
      <c r="AC448">
        <v>1</v>
      </c>
      <c r="AD448">
        <f t="shared" si="337"/>
        <v>291.11254131960004</v>
      </c>
      <c r="AE448">
        <f t="shared" si="338"/>
        <v>-0.1005829810741698</v>
      </c>
      <c r="AF448">
        <f t="shared" si="339"/>
        <v>2.4604890802946998E-2</v>
      </c>
      <c r="AG448">
        <f t="shared" si="367"/>
        <v>658.6446112628995</v>
      </c>
      <c r="AH448">
        <f t="shared" si="368"/>
        <v>-2733.1329778226695</v>
      </c>
      <c r="AJ448">
        <f t="shared" si="340"/>
        <v>18000</v>
      </c>
      <c r="AK448">
        <f t="shared" si="341"/>
        <v>93288.337104689999</v>
      </c>
      <c r="AL448">
        <v>1</v>
      </c>
      <c r="AM448">
        <f t="shared" si="342"/>
        <v>203.66850902170503</v>
      </c>
      <c r="AN448">
        <f t="shared" si="369"/>
        <v>458.46294762958962</v>
      </c>
      <c r="AO448">
        <f t="shared" si="370"/>
        <v>-86.127880724560129</v>
      </c>
      <c r="AQ448">
        <f t="shared" si="343"/>
        <v>1.8262835440347096E-3</v>
      </c>
      <c r="AR448">
        <f t="shared" si="344"/>
        <v>-4.2735034930412201</v>
      </c>
      <c r="AT448">
        <f t="shared" si="365"/>
        <v>-11678.850455856415</v>
      </c>
      <c r="AU448">
        <f t="shared" si="366"/>
        <v>-2819.7115226858336</v>
      </c>
      <c r="AV448">
        <f t="shared" si="354"/>
        <v>-2.9046889830064666</v>
      </c>
      <c r="AW448">
        <f t="shared" si="355"/>
        <v>769.75415108014545</v>
      </c>
      <c r="AX448">
        <f t="shared" si="356"/>
        <v>-5169.7723983061614</v>
      </c>
      <c r="AY448">
        <f t="shared" si="364"/>
        <v>-1.422987070181962</v>
      </c>
      <c r="BA448">
        <f t="shared" si="345"/>
        <v>2.2986344928187443</v>
      </c>
      <c r="BB448">
        <f t="shared" si="357"/>
        <v>7.2293983869189713</v>
      </c>
      <c r="BC448">
        <f t="shared" si="358"/>
        <v>-1.4817019128245046</v>
      </c>
      <c r="BD448">
        <f t="shared" si="346"/>
        <v>-264.89526619831213</v>
      </c>
      <c r="BF448">
        <f t="shared" si="347"/>
        <v>-63.09722728946069</v>
      </c>
      <c r="BG448">
        <f t="shared" si="348"/>
        <v>-220.02790619374991</v>
      </c>
      <c r="BH448">
        <f t="shared" si="359"/>
        <v>-40.027906193749914</v>
      </c>
      <c r="BI448">
        <f t="shared" si="360"/>
        <v>-40.027906193749914</v>
      </c>
      <c r="BJ448">
        <f t="shared" si="349"/>
        <v>0</v>
      </c>
      <c r="BK448">
        <f t="shared" si="361"/>
        <v>0</v>
      </c>
      <c r="BM448">
        <f t="shared" si="362"/>
        <v>-70.326625676379663</v>
      </c>
      <c r="BN448">
        <f t="shared" si="350"/>
        <v>-135.13263999543781</v>
      </c>
      <c r="BQ448" s="56">
        <f t="shared" si="363"/>
        <v>24.131359187204108</v>
      </c>
    </row>
    <row r="449" spans="1:69" x14ac:dyDescent="0.25">
      <c r="A449">
        <f t="shared" si="372"/>
        <v>1175000</v>
      </c>
      <c r="B449">
        <f t="shared" si="351"/>
        <v>1175</v>
      </c>
      <c r="C449">
        <f t="shared" si="320"/>
        <v>1.4118610496570749</v>
      </c>
      <c r="D449">
        <f t="shared" si="321"/>
        <v>0.78373052264883825</v>
      </c>
      <c r="F449">
        <f t="shared" si="322"/>
        <v>1.4289017875958978E-5</v>
      </c>
      <c r="G449">
        <f t="shared" si="323"/>
        <v>1.4784826437516164E-3</v>
      </c>
      <c r="H449">
        <f t="shared" si="324"/>
        <v>-3.1401141673562485</v>
      </c>
      <c r="J449">
        <f t="shared" si="325"/>
        <v>15</v>
      </c>
      <c r="M449">
        <f t="shared" si="326"/>
        <v>2.2482989003773379E-3</v>
      </c>
      <c r="N449">
        <f t="shared" si="327"/>
        <v>-1.5707963250000001</v>
      </c>
      <c r="O449">
        <f t="shared" si="328"/>
        <v>292.35832224409313</v>
      </c>
      <c r="P449">
        <f t="shared" si="329"/>
        <v>1.5673758599436058</v>
      </c>
      <c r="Q449">
        <f t="shared" si="330"/>
        <v>204.54133177371</v>
      </c>
      <c r="R449">
        <f t="shared" si="331"/>
        <v>1.5659073198882199</v>
      </c>
      <c r="S449">
        <f t="shared" si="332"/>
        <v>0.1886782611160642</v>
      </c>
      <c r="T449">
        <f t="shared" si="333"/>
        <v>-1.3809802676171947</v>
      </c>
      <c r="U449">
        <f t="shared" si="334"/>
        <v>0.23666218160412053</v>
      </c>
      <c r="V449">
        <f t="shared" si="335"/>
        <v>-1.331867332685754</v>
      </c>
      <c r="X449">
        <f t="shared" si="352"/>
        <v>-54.814261745460549</v>
      </c>
      <c r="Y449">
        <f t="shared" si="336"/>
        <v>-200.921653617994</v>
      </c>
      <c r="Z449">
        <f t="shared" si="353"/>
        <v>-20.921653617993996</v>
      </c>
      <c r="AC449">
        <v>1</v>
      </c>
      <c r="AD449">
        <f t="shared" si="337"/>
        <v>292.356612009</v>
      </c>
      <c r="AE449">
        <f t="shared" si="338"/>
        <v>-0.10144450160386125</v>
      </c>
      <c r="AF449">
        <f t="shared" si="339"/>
        <v>2.4710039908942501E-2</v>
      </c>
      <c r="AG449">
        <f t="shared" si="367"/>
        <v>653.36434138299467</v>
      </c>
      <c r="AH449">
        <f t="shared" si="368"/>
        <v>-2722.7888026592946</v>
      </c>
      <c r="AJ449">
        <f t="shared" si="340"/>
        <v>18000</v>
      </c>
      <c r="AK449">
        <f t="shared" si="341"/>
        <v>93687.005211975003</v>
      </c>
      <c r="AL449">
        <v>1</v>
      </c>
      <c r="AM449">
        <f t="shared" si="342"/>
        <v>204.53888726538753</v>
      </c>
      <c r="AN449">
        <f t="shared" si="369"/>
        <v>458.45935637152411</v>
      </c>
      <c r="AO449">
        <f t="shared" si="370"/>
        <v>-85.761396662281001</v>
      </c>
      <c r="AQ449">
        <f t="shared" si="343"/>
        <v>1.8107737780400583E-3</v>
      </c>
      <c r="AR449">
        <f t="shared" si="344"/>
        <v>-4.2553183783941373</v>
      </c>
      <c r="AT449">
        <f t="shared" si="365"/>
        <v>-11585.150137424982</v>
      </c>
      <c r="AU449">
        <f t="shared" si="366"/>
        <v>-2785.2036442414346</v>
      </c>
      <c r="AV449">
        <f t="shared" si="354"/>
        <v>-2.9056585944427322</v>
      </c>
      <c r="AW449">
        <f t="shared" si="355"/>
        <v>767.42935455078157</v>
      </c>
      <c r="AX449">
        <f t="shared" si="356"/>
        <v>-5149.0808933028675</v>
      </c>
      <c r="AY449">
        <f t="shared" si="364"/>
        <v>-1.4228434223084385</v>
      </c>
      <c r="BA449">
        <f t="shared" si="345"/>
        <v>2.2887715740435937</v>
      </c>
      <c r="BB449">
        <f t="shared" si="357"/>
        <v>7.1920490200906464</v>
      </c>
      <c r="BC449">
        <f t="shared" si="358"/>
        <v>-1.4828151721342937</v>
      </c>
      <c r="BD449">
        <f t="shared" si="346"/>
        <v>-264.95905125833957</v>
      </c>
      <c r="BF449">
        <f t="shared" si="347"/>
        <v>-63.190239065861398</v>
      </c>
      <c r="BG449">
        <f t="shared" si="348"/>
        <v>-219.96988916800103</v>
      </c>
      <c r="BH449">
        <f t="shared" si="359"/>
        <v>-39.969889168001032</v>
      </c>
      <c r="BI449">
        <f t="shared" si="360"/>
        <v>-39.969889168001032</v>
      </c>
      <c r="BJ449">
        <f t="shared" si="349"/>
        <v>0</v>
      </c>
      <c r="BK449">
        <f t="shared" si="361"/>
        <v>0</v>
      </c>
      <c r="BM449">
        <f t="shared" si="362"/>
        <v>-70.382288085952041</v>
      </c>
      <c r="BN449">
        <f t="shared" si="350"/>
        <v>-135.01083790966146</v>
      </c>
      <c r="BQ449" s="56">
        <f t="shared" si="363"/>
        <v>24.094009820375781</v>
      </c>
    </row>
    <row r="450" spans="1:69" x14ac:dyDescent="0.25">
      <c r="A450">
        <f t="shared" si="372"/>
        <v>1180000</v>
      </c>
      <c r="B450">
        <f t="shared" si="351"/>
        <v>1180</v>
      </c>
      <c r="C450">
        <f t="shared" si="320"/>
        <v>1.4148581792050041</v>
      </c>
      <c r="D450">
        <f t="shared" si="321"/>
        <v>0.7858536649347152</v>
      </c>
      <c r="F450">
        <f t="shared" si="322"/>
        <v>1.4168179436514318E-5</v>
      </c>
      <c r="G450">
        <f t="shared" si="323"/>
        <v>1.4722177137740417E-3</v>
      </c>
      <c r="H450">
        <f t="shared" si="324"/>
        <v>-3.1401204322862259</v>
      </c>
      <c r="J450">
        <f t="shared" si="325"/>
        <v>15</v>
      </c>
      <c r="M450">
        <f t="shared" si="326"/>
        <v>2.2387722101215013E-3</v>
      </c>
      <c r="N450">
        <f t="shared" si="327"/>
        <v>-1.5707963250000001</v>
      </c>
      <c r="O450">
        <f t="shared" si="328"/>
        <v>293.60238568677642</v>
      </c>
      <c r="P450">
        <f t="shared" si="329"/>
        <v>1.5673903533348854</v>
      </c>
      <c r="Q450">
        <f t="shared" si="330"/>
        <v>205.41169965942939</v>
      </c>
      <c r="R450">
        <f t="shared" si="331"/>
        <v>1.5659280356911671</v>
      </c>
      <c r="S450">
        <f t="shared" si="332"/>
        <v>0.18790706392895187</v>
      </c>
      <c r="T450">
        <f t="shared" si="333"/>
        <v>-1.3817655104942426</v>
      </c>
      <c r="U450">
        <f t="shared" si="334"/>
        <v>0.23571520524053852</v>
      </c>
      <c r="V450">
        <f t="shared" si="335"/>
        <v>-1.332841881807534</v>
      </c>
      <c r="X450">
        <f t="shared" si="352"/>
        <v>-54.903128279742937</v>
      </c>
      <c r="Y450">
        <f t="shared" si="336"/>
        <v>-200.89917679585295</v>
      </c>
      <c r="Z450">
        <f t="shared" si="353"/>
        <v>-20.899176795852952</v>
      </c>
      <c r="AC450">
        <v>1</v>
      </c>
      <c r="AD450">
        <f t="shared" si="337"/>
        <v>293.60068269840002</v>
      </c>
      <c r="AE450">
        <f t="shared" si="338"/>
        <v>-0.10230969599508657</v>
      </c>
      <c r="AF450">
        <f t="shared" si="339"/>
        <v>2.4815189014937997E-2</v>
      </c>
      <c r="AG450">
        <f t="shared" si="367"/>
        <v>648.14607867237135</v>
      </c>
      <c r="AH450">
        <f t="shared" si="368"/>
        <v>-2712.5172501752131</v>
      </c>
      <c r="AJ450">
        <f t="shared" si="340"/>
        <v>18000</v>
      </c>
      <c r="AK450">
        <f t="shared" si="341"/>
        <v>94085.673319260008</v>
      </c>
      <c r="AL450">
        <v>1</v>
      </c>
      <c r="AM450">
        <f t="shared" si="342"/>
        <v>205.40926550907</v>
      </c>
      <c r="AN450">
        <f t="shared" si="369"/>
        <v>458.45581066681325</v>
      </c>
      <c r="AO450">
        <f t="shared" si="370"/>
        <v>-85.398018175371092</v>
      </c>
      <c r="AQ450">
        <f t="shared" si="343"/>
        <v>1.7954607520359179E-3</v>
      </c>
      <c r="AR450">
        <f t="shared" si="344"/>
        <v>-4.2372873748047661</v>
      </c>
      <c r="AT450">
        <f t="shared" si="365"/>
        <v>-11492.551377261731</v>
      </c>
      <c r="AU450">
        <f t="shared" si="366"/>
        <v>-2751.2514144495658</v>
      </c>
      <c r="AV450">
        <f t="shared" si="354"/>
        <v>-2.9066204532742423</v>
      </c>
      <c r="AW450">
        <f t="shared" si="355"/>
        <v>765.12893002927808</v>
      </c>
      <c r="AX450">
        <f t="shared" si="356"/>
        <v>-5128.5494661112298</v>
      </c>
      <c r="AY450">
        <f t="shared" si="364"/>
        <v>-1.4226985280461908</v>
      </c>
      <c r="BA450">
        <f t="shared" si="345"/>
        <v>2.2789920307655787</v>
      </c>
      <c r="BB450">
        <f t="shared" si="357"/>
        <v>7.1548561306317726</v>
      </c>
      <c r="BC450">
        <f t="shared" si="358"/>
        <v>-1.4839219252280516</v>
      </c>
      <c r="BD450">
        <f t="shared" si="346"/>
        <v>-265.02246353964739</v>
      </c>
      <c r="BF450">
        <f t="shared" si="347"/>
        <v>-63.282779523825027</v>
      </c>
      <c r="BG450">
        <f t="shared" si="348"/>
        <v>-219.9120133109304</v>
      </c>
      <c r="BH450">
        <f t="shared" si="359"/>
        <v>-39.912013310930405</v>
      </c>
      <c r="BI450">
        <f t="shared" si="360"/>
        <v>-39.912013310930405</v>
      </c>
      <c r="BJ450">
        <f t="shared" si="349"/>
        <v>0</v>
      </c>
      <c r="BK450">
        <f t="shared" si="361"/>
        <v>0</v>
      </c>
      <c r="BM450">
        <f t="shared" si="362"/>
        <v>-70.437635654456798</v>
      </c>
      <c r="BN450">
        <f t="shared" si="350"/>
        <v>-134.88954977128301</v>
      </c>
      <c r="BQ450" s="56">
        <f t="shared" si="363"/>
        <v>24.056816930916909</v>
      </c>
    </row>
    <row r="451" spans="1:69" x14ac:dyDescent="0.25">
      <c r="A451">
        <f t="shared" si="372"/>
        <v>1185000</v>
      </c>
      <c r="B451">
        <f t="shared" si="351"/>
        <v>1185</v>
      </c>
      <c r="C451">
        <f t="shared" si="320"/>
        <v>1.4178616595760611</v>
      </c>
      <c r="D451">
        <f t="shared" si="321"/>
        <v>0.78796782174052382</v>
      </c>
      <c r="F451">
        <f t="shared" si="322"/>
        <v>1.404886739541489E-5</v>
      </c>
      <c r="G451">
        <f t="shared" si="323"/>
        <v>1.4660056545800979E-3</v>
      </c>
      <c r="H451">
        <f t="shared" si="324"/>
        <v>-3.1401266443454201</v>
      </c>
      <c r="J451">
        <f t="shared" si="325"/>
        <v>15</v>
      </c>
      <c r="M451">
        <f t="shared" si="326"/>
        <v>2.2293259138762632E-3</v>
      </c>
      <c r="N451">
        <f t="shared" si="327"/>
        <v>-1.5707963250000001</v>
      </c>
      <c r="O451">
        <f t="shared" si="328"/>
        <v>294.84644919061282</v>
      </c>
      <c r="P451">
        <f t="shared" si="329"/>
        <v>1.5674047244204783</v>
      </c>
      <c r="Q451">
        <f t="shared" si="330"/>
        <v>206.28206763255622</v>
      </c>
      <c r="R451">
        <f t="shared" si="331"/>
        <v>1.5659485766813375</v>
      </c>
      <c r="S451">
        <f t="shared" si="332"/>
        <v>0.18714203142202937</v>
      </c>
      <c r="T451">
        <f t="shared" si="333"/>
        <v>-1.3825443598754918</v>
      </c>
      <c r="U451">
        <f t="shared" si="334"/>
        <v>0.23477555678837947</v>
      </c>
      <c r="V451">
        <f t="shared" si="335"/>
        <v>-1.3338086620111038</v>
      </c>
      <c r="X451">
        <f t="shared" si="352"/>
        <v>-54.991568159942545</v>
      </c>
      <c r="Y451">
        <f t="shared" si="336"/>
        <v>-200.87641735160722</v>
      </c>
      <c r="Z451">
        <f t="shared" si="353"/>
        <v>-20.876417351607216</v>
      </c>
      <c r="AC451">
        <v>1</v>
      </c>
      <c r="AD451">
        <f t="shared" si="337"/>
        <v>294.84475338780004</v>
      </c>
      <c r="AE451">
        <f t="shared" si="338"/>
        <v>-0.10317856424784576</v>
      </c>
      <c r="AF451">
        <f t="shared" si="339"/>
        <v>2.49203381209335E-2</v>
      </c>
      <c r="AG451">
        <f t="shared" si="367"/>
        <v>642.98887593664631</v>
      </c>
      <c r="AH451">
        <f t="shared" si="368"/>
        <v>-2702.3176298683693</v>
      </c>
      <c r="AJ451">
        <f t="shared" si="340"/>
        <v>18000</v>
      </c>
      <c r="AK451">
        <f t="shared" si="341"/>
        <v>94484.341426544997</v>
      </c>
      <c r="AL451">
        <v>1</v>
      </c>
      <c r="AM451">
        <f t="shared" si="342"/>
        <v>206.27964375275249</v>
      </c>
      <c r="AN451">
        <f t="shared" si="369"/>
        <v>458.45230974827871</v>
      </c>
      <c r="AO451">
        <f t="shared" si="370"/>
        <v>-85.037705956468884</v>
      </c>
      <c r="AQ451">
        <f t="shared" si="343"/>
        <v>1.7803411525323305E-3</v>
      </c>
      <c r="AR451">
        <f t="shared" si="344"/>
        <v>-4.2194085315016236</v>
      </c>
      <c r="AT451">
        <f t="shared" si="365"/>
        <v>-11401.037322737395</v>
      </c>
      <c r="AU451">
        <f t="shared" si="366"/>
        <v>-2717.8437960713927</v>
      </c>
      <c r="AV451">
        <f t="shared" si="354"/>
        <v>-2.9075746502771884</v>
      </c>
      <c r="AW451">
        <f t="shared" si="355"/>
        <v>762.85256700689683</v>
      </c>
      <c r="AX451">
        <f t="shared" si="356"/>
        <v>-5108.1763224368142</v>
      </c>
      <c r="AY451">
        <f t="shared" si="364"/>
        <v>-1.4225523942298557</v>
      </c>
      <c r="BA451">
        <f t="shared" si="345"/>
        <v>2.2692948072505819</v>
      </c>
      <c r="BB451">
        <f t="shared" si="357"/>
        <v>7.1178183870271408</v>
      </c>
      <c r="BC451">
        <f t="shared" si="358"/>
        <v>-1.4850222560473327</v>
      </c>
      <c r="BD451">
        <f t="shared" si="346"/>
        <v>-265.08550785173242</v>
      </c>
      <c r="BF451">
        <f t="shared" si="347"/>
        <v>-63.374852987794142</v>
      </c>
      <c r="BG451">
        <f t="shared" si="348"/>
        <v>-219.85428128544964</v>
      </c>
      <c r="BH451">
        <f t="shared" si="359"/>
        <v>-39.854281285449645</v>
      </c>
      <c r="BI451">
        <f t="shared" si="360"/>
        <v>-39.854281285449645</v>
      </c>
      <c r="BJ451">
        <f t="shared" si="349"/>
        <v>0</v>
      </c>
      <c r="BK451">
        <f t="shared" si="361"/>
        <v>0</v>
      </c>
      <c r="BM451">
        <f t="shared" si="362"/>
        <v>-70.492671374821285</v>
      </c>
      <c r="BN451">
        <f t="shared" si="350"/>
        <v>-134.76877343371723</v>
      </c>
      <c r="BQ451" s="56">
        <f t="shared" si="363"/>
        <v>24.019779187312274</v>
      </c>
    </row>
    <row r="452" spans="1:69" x14ac:dyDescent="0.25">
      <c r="A452">
        <f t="shared" si="372"/>
        <v>1190000</v>
      </c>
      <c r="B452">
        <f t="shared" si="351"/>
        <v>1190</v>
      </c>
      <c r="C452">
        <f t="shared" si="320"/>
        <v>1.4208714504965692</v>
      </c>
      <c r="D452">
        <f t="shared" si="321"/>
        <v>0.79007303120824446</v>
      </c>
      <c r="F452">
        <f t="shared" si="322"/>
        <v>1.3931056152312261E-5</v>
      </c>
      <c r="G452">
        <f t="shared" si="323"/>
        <v>1.4598457996949895E-3</v>
      </c>
      <c r="H452">
        <f t="shared" si="324"/>
        <v>-3.1401328042003054</v>
      </c>
      <c r="J452">
        <f t="shared" si="325"/>
        <v>15</v>
      </c>
      <c r="M452">
        <f t="shared" si="326"/>
        <v>2.2199589982717411E-3</v>
      </c>
      <c r="N452">
        <f t="shared" si="327"/>
        <v>-1.5707963250000001</v>
      </c>
      <c r="O452">
        <f t="shared" si="328"/>
        <v>296.09051275483165</v>
      </c>
      <c r="P452">
        <f t="shared" si="329"/>
        <v>1.5674189747420295</v>
      </c>
      <c r="Q452">
        <f t="shared" si="330"/>
        <v>207.15243569198873</v>
      </c>
      <c r="R452">
        <f t="shared" si="331"/>
        <v>1.5659689450621848</v>
      </c>
      <c r="S452">
        <f t="shared" si="332"/>
        <v>0.18638309137286657</v>
      </c>
      <c r="T452">
        <f t="shared" si="333"/>
        <v>-1.3833168925952246</v>
      </c>
      <c r="U452">
        <f t="shared" si="334"/>
        <v>0.23384315419873253</v>
      </c>
      <c r="V452">
        <f t="shared" si="335"/>
        <v>-1.3347677640403162</v>
      </c>
      <c r="X452">
        <f t="shared" si="352"/>
        <v>-55.079584991257413</v>
      </c>
      <c r="Y452">
        <f t="shared" si="336"/>
        <v>-200.85338252500998</v>
      </c>
      <c r="Z452">
        <f t="shared" si="353"/>
        <v>-20.853382525009977</v>
      </c>
      <c r="AC452">
        <v>1</v>
      </c>
      <c r="AD452">
        <f t="shared" si="337"/>
        <v>296.08882407720006</v>
      </c>
      <c r="AE452">
        <f t="shared" si="338"/>
        <v>-0.10405110636213882</v>
      </c>
      <c r="AF452">
        <f t="shared" si="339"/>
        <v>2.5025487226929002E-2</v>
      </c>
      <c r="AG452">
        <f t="shared" si="367"/>
        <v>637.89180359779823</v>
      </c>
      <c r="AH452">
        <f t="shared" si="368"/>
        <v>-2692.1892586048475</v>
      </c>
      <c r="AJ452">
        <f t="shared" si="340"/>
        <v>18000</v>
      </c>
      <c r="AK452">
        <f t="shared" si="341"/>
        <v>94883.009533830002</v>
      </c>
      <c r="AL452">
        <v>1</v>
      </c>
      <c r="AM452">
        <f t="shared" si="342"/>
        <v>207.15002199643502</v>
      </c>
      <c r="AN452">
        <f t="shared" si="369"/>
        <v>458.44885286482435</v>
      </c>
      <c r="AO452">
        <f t="shared" si="370"/>
        <v>-84.680421358763184</v>
      </c>
      <c r="AQ452">
        <f t="shared" si="343"/>
        <v>1.7654117355038954E-3</v>
      </c>
      <c r="AR452">
        <f t="shared" si="344"/>
        <v>-4.2016799304992709</v>
      </c>
      <c r="AT452">
        <f t="shared" si="365"/>
        <v>-11310.591435309645</v>
      </c>
      <c r="AU452">
        <f t="shared" si="366"/>
        <v>-2684.9700115181899</v>
      </c>
      <c r="AV452">
        <f t="shared" si="354"/>
        <v>-2.9085212748455787</v>
      </c>
      <c r="AW452">
        <f t="shared" si="355"/>
        <v>760.59995917832282</v>
      </c>
      <c r="AX452">
        <f t="shared" si="356"/>
        <v>-5087.9596938528139</v>
      </c>
      <c r="AY452">
        <f t="shared" si="364"/>
        <v>-1.4224050277643852</v>
      </c>
      <c r="BA452">
        <f t="shared" si="345"/>
        <v>2.2596788654921025</v>
      </c>
      <c r="BB452">
        <f t="shared" si="357"/>
        <v>7.0809344745016531</v>
      </c>
      <c r="BC452">
        <f t="shared" si="358"/>
        <v>-1.4861162470811935</v>
      </c>
      <c r="BD452">
        <f t="shared" si="346"/>
        <v>-265.14818892086942</v>
      </c>
      <c r="BF452">
        <f t="shared" si="347"/>
        <v>-63.466463727656318</v>
      </c>
      <c r="BG452">
        <f t="shared" si="348"/>
        <v>-219.79669567064516</v>
      </c>
      <c r="BH452">
        <f t="shared" si="359"/>
        <v>-39.796695670645164</v>
      </c>
      <c r="BI452">
        <f t="shared" si="360"/>
        <v>-39.796695670645164</v>
      </c>
      <c r="BJ452">
        <f t="shared" si="349"/>
        <v>0</v>
      </c>
      <c r="BK452">
        <f t="shared" si="361"/>
        <v>0</v>
      </c>
      <c r="BM452">
        <f t="shared" si="362"/>
        <v>-70.547398202157964</v>
      </c>
      <c r="BN452">
        <f t="shared" si="350"/>
        <v>-134.64850674977578</v>
      </c>
      <c r="BQ452" s="56">
        <f t="shared" si="363"/>
        <v>23.982895274786792</v>
      </c>
    </row>
    <row r="453" spans="1:69" x14ac:dyDescent="0.25">
      <c r="A453">
        <f t="shared" si="372"/>
        <v>1195000</v>
      </c>
      <c r="B453">
        <f t="shared" si="351"/>
        <v>1195</v>
      </c>
      <c r="C453">
        <f t="shared" si="320"/>
        <v>1.4238875119491097</v>
      </c>
      <c r="D453">
        <f t="shared" si="321"/>
        <v>0.79216933147493473</v>
      </c>
      <c r="F453">
        <f t="shared" si="322"/>
        <v>1.3814720641321399E-5</v>
      </c>
      <c r="G453">
        <f t="shared" si="323"/>
        <v>1.4537374937990677E-3</v>
      </c>
      <c r="H453">
        <f t="shared" si="324"/>
        <v>-3.1401389125062011</v>
      </c>
      <c r="J453">
        <f t="shared" si="325"/>
        <v>15</v>
      </c>
      <c r="M453">
        <f t="shared" si="326"/>
        <v>2.210670466898219E-3</v>
      </c>
      <c r="N453">
        <f t="shared" si="327"/>
        <v>-1.5707963250000001</v>
      </c>
      <c r="O453">
        <f t="shared" si="328"/>
        <v>297.33457637867491</v>
      </c>
      <c r="P453">
        <f t="shared" si="329"/>
        <v>1.5674331058153825</v>
      </c>
      <c r="Q453">
        <f t="shared" si="330"/>
        <v>208.02280383664356</v>
      </c>
      <c r="R453">
        <f t="shared" si="331"/>
        <v>1.5659891430002857</v>
      </c>
      <c r="S453">
        <f t="shared" si="332"/>
        <v>0.18563017265972415</v>
      </c>
      <c r="T453">
        <f t="shared" si="333"/>
        <v>-1.3840831842766286</v>
      </c>
      <c r="U453">
        <f t="shared" si="334"/>
        <v>0.23291791659900599</v>
      </c>
      <c r="V453">
        <f t="shared" si="335"/>
        <v>-1.3357192772598614</v>
      </c>
      <c r="X453">
        <f t="shared" si="352"/>
        <v>-55.167182338357179</v>
      </c>
      <c r="Y453">
        <f t="shared" si="336"/>
        <v>-200.83007941063772</v>
      </c>
      <c r="Z453">
        <f t="shared" si="353"/>
        <v>-20.830079410637723</v>
      </c>
      <c r="AC453">
        <v>1</v>
      </c>
      <c r="AD453">
        <f t="shared" si="337"/>
        <v>297.33289476660002</v>
      </c>
      <c r="AE453">
        <f t="shared" si="338"/>
        <v>-0.10492732233796576</v>
      </c>
      <c r="AF453">
        <f t="shared" si="339"/>
        <v>2.5130636332924498E-2</v>
      </c>
      <c r="AG453">
        <f t="shared" si="367"/>
        <v>632.85394931218048</v>
      </c>
      <c r="AH453">
        <f t="shared" si="368"/>
        <v>-2682.131460556212</v>
      </c>
      <c r="AJ453">
        <f t="shared" si="340"/>
        <v>18000</v>
      </c>
      <c r="AK453">
        <f t="shared" si="341"/>
        <v>95281.677641115006</v>
      </c>
      <c r="AL453">
        <v>1</v>
      </c>
      <c r="AM453">
        <f t="shared" si="342"/>
        <v>208.02040024011751</v>
      </c>
      <c r="AN453">
        <f t="shared" si="369"/>
        <v>458.445439281034</v>
      </c>
      <c r="AO453">
        <f t="shared" si="370"/>
        <v>-84.326126382175914</v>
      </c>
      <c r="AQ453">
        <f t="shared" si="343"/>
        <v>1.7506693246495467E-3</v>
      </c>
      <c r="AR453">
        <f t="shared" si="344"/>
        <v>-4.1840996859124164</v>
      </c>
      <c r="AT453">
        <f t="shared" si="365"/>
        <v>-11221.197483693015</v>
      </c>
      <c r="AU453">
        <f t="shared" si="366"/>
        <v>-2652.6195358181999</v>
      </c>
      <c r="AV453">
        <f t="shared" si="354"/>
        <v>-2.9094604150168477</v>
      </c>
      <c r="AW453">
        <f t="shared" si="355"/>
        <v>758.37080439742681</v>
      </c>
      <c r="AX453">
        <f t="shared" si="356"/>
        <v>-5067.89783735125</v>
      </c>
      <c r="AY453">
        <f t="shared" si="364"/>
        <v>-1.4222564356192904</v>
      </c>
      <c r="BA453">
        <f t="shared" si="345"/>
        <v>2.2501431848415168</v>
      </c>
      <c r="BB453">
        <f t="shared" si="357"/>
        <v>7.0442030947429028</v>
      </c>
      <c r="BC453">
        <f t="shared" si="358"/>
        <v>-1.4872039793975573</v>
      </c>
      <c r="BD453">
        <f t="shared" si="346"/>
        <v>-265.21051139190831</v>
      </c>
      <c r="BF453">
        <f t="shared" si="347"/>
        <v>-63.557615959620968</v>
      </c>
      <c r="BG453">
        <f t="shared" si="348"/>
        <v>-219.7392589638215</v>
      </c>
      <c r="BH453">
        <f t="shared" si="359"/>
        <v>-39.739258963821499</v>
      </c>
      <c r="BI453">
        <f t="shared" si="360"/>
        <v>-39.739258963821499</v>
      </c>
      <c r="BJ453">
        <f t="shared" si="349"/>
        <v>0</v>
      </c>
      <c r="BK453">
        <f t="shared" si="361"/>
        <v>0</v>
      </c>
      <c r="BM453">
        <f t="shared" si="362"/>
        <v>-70.601819054363858</v>
      </c>
      <c r="BN453">
        <f t="shared" si="350"/>
        <v>-134.52874757191324</v>
      </c>
      <c r="BQ453" s="56">
        <f t="shared" si="363"/>
        <v>23.94616389502804</v>
      </c>
    </row>
    <row r="454" spans="1:69" x14ac:dyDescent="0.25">
      <c r="A454">
        <f t="shared" si="372"/>
        <v>1200000</v>
      </c>
      <c r="B454">
        <f t="shared" si="351"/>
        <v>1200</v>
      </c>
      <c r="C454">
        <f t="shared" si="320"/>
        <v>1.426909804171584</v>
      </c>
      <c r="D454">
        <f t="shared" si="321"/>
        <v>0.79425676066876061</v>
      </c>
      <c r="F454">
        <f t="shared" si="322"/>
        <v>1.3699836317686604E-5</v>
      </c>
      <c r="G454">
        <f t="shared" si="323"/>
        <v>1.4476800924954104E-3</v>
      </c>
      <c r="H454">
        <f t="shared" si="324"/>
        <v>-3.1401449699075048</v>
      </c>
      <c r="J454">
        <f t="shared" si="325"/>
        <v>15</v>
      </c>
      <c r="M454">
        <f t="shared" si="326"/>
        <v>2.2014593399528101E-3</v>
      </c>
      <c r="N454">
        <f t="shared" si="327"/>
        <v>-1.5707963250000001</v>
      </c>
      <c r="O454">
        <f t="shared" si="328"/>
        <v>298.57864006139727</v>
      </c>
      <c r="P454">
        <f t="shared" si="329"/>
        <v>1.5674471191311172</v>
      </c>
      <c r="Q454">
        <f t="shared" si="330"/>
        <v>208.89317206545553</v>
      </c>
      <c r="R454">
        <f t="shared" si="331"/>
        <v>1.5660091726261092</v>
      </c>
      <c r="S454">
        <f t="shared" si="332"/>
        <v>0.18488320524114338</v>
      </c>
      <c r="T454">
        <f t="shared" si="333"/>
        <v>-1.3848433093552599</v>
      </c>
      <c r="U454">
        <f t="shared" si="334"/>
        <v>0.23199976427283989</v>
      </c>
      <c r="V454">
        <f t="shared" si="335"/>
        <v>-1.3366632896807948</v>
      </c>
      <c r="X454">
        <f t="shared" si="352"/>
        <v>-55.254363725934738</v>
      </c>
      <c r="Y454">
        <f t="shared" si="336"/>
        <v>-200.80651496086321</v>
      </c>
      <c r="Z454">
        <f t="shared" si="353"/>
        <v>-20.806514960863211</v>
      </c>
      <c r="AC454">
        <v>1</v>
      </c>
      <c r="AD454">
        <f t="shared" si="337"/>
        <v>298.57696545600004</v>
      </c>
      <c r="AE454">
        <f t="shared" si="338"/>
        <v>-0.10580721217532654</v>
      </c>
      <c r="AF454">
        <f t="shared" si="339"/>
        <v>2.5235785438920001E-2</v>
      </c>
      <c r="AG454">
        <f t="shared" si="367"/>
        <v>627.87441759788726</v>
      </c>
      <c r="AH454">
        <f t="shared" si="368"/>
        <v>-2672.143567136191</v>
      </c>
      <c r="AJ454">
        <f t="shared" si="340"/>
        <v>18000</v>
      </c>
      <c r="AK454">
        <f t="shared" si="341"/>
        <v>95680.34574840001</v>
      </c>
      <c r="AL454">
        <v>1</v>
      </c>
      <c r="AM454">
        <f t="shared" si="342"/>
        <v>208.89077848380003</v>
      </c>
      <c r="AN454">
        <f t="shared" si="369"/>
        <v>458.44206827677965</v>
      </c>
      <c r="AO454">
        <f t="shared" si="370"/>
        <v>-83.97478365989052</v>
      </c>
      <c r="AQ454">
        <f t="shared" si="343"/>
        <v>1.7361108097029845E-3</v>
      </c>
      <c r="AR454">
        <f t="shared" si="344"/>
        <v>-4.1666659432871622</v>
      </c>
      <c r="AT454">
        <f t="shared" si="365"/>
        <v>-11132.839537196711</v>
      </c>
      <c r="AU454">
        <f t="shared" si="366"/>
        <v>-2620.782089798362</v>
      </c>
      <c r="AV454">
        <f t="shared" si="354"/>
        <v>-2.9103921574969167</v>
      </c>
      <c r="AW454">
        <f t="shared" si="355"/>
        <v>756.16480463249786</v>
      </c>
      <c r="AX454">
        <f t="shared" si="356"/>
        <v>-5047.9890349031393</v>
      </c>
      <c r="AY454">
        <f t="shared" si="364"/>
        <v>-1.4221066248231449</v>
      </c>
      <c r="BA454">
        <f t="shared" si="345"/>
        <v>2.2406867616475195</v>
      </c>
      <c r="BB454">
        <f t="shared" si="357"/>
        <v>7.0076229656293734</v>
      </c>
      <c r="BC454">
        <f t="shared" si="358"/>
        <v>-1.4882855326737718</v>
      </c>
      <c r="BD454">
        <f t="shared" si="346"/>
        <v>-265.27247983002474</v>
      </c>
      <c r="BF454">
        <f t="shared" si="347"/>
        <v>-63.648313847078825</v>
      </c>
      <c r="BG454">
        <f t="shared" si="348"/>
        <v>-219.68197358249256</v>
      </c>
      <c r="BH454">
        <f t="shared" si="359"/>
        <v>-39.68197358249256</v>
      </c>
      <c r="BI454">
        <f t="shared" si="360"/>
        <v>-39.68197358249256</v>
      </c>
      <c r="BJ454">
        <f t="shared" si="349"/>
        <v>0</v>
      </c>
      <c r="BK454">
        <f t="shared" si="361"/>
        <v>0</v>
      </c>
      <c r="BM454">
        <f t="shared" si="362"/>
        <v>-70.655936812708205</v>
      </c>
      <c r="BN454">
        <f t="shared" si="350"/>
        <v>-134.40949375246785</v>
      </c>
      <c r="BQ454" s="56">
        <f t="shared" si="363"/>
        <v>23.909583765914508</v>
      </c>
    </row>
    <row r="455" spans="1:69" x14ac:dyDescent="0.25">
      <c r="A455">
        <f t="shared" si="372"/>
        <v>1205000</v>
      </c>
      <c r="B455">
        <f t="shared" si="351"/>
        <v>1205</v>
      </c>
      <c r="C455">
        <f t="shared" si="320"/>
        <v>1.4299382876562572</v>
      </c>
      <c r="D455">
        <f t="shared" si="321"/>
        <v>0.79633535690511226</v>
      </c>
      <c r="F455">
        <f t="shared" si="322"/>
        <v>1.3586379144833927E-5</v>
      </c>
      <c r="G455">
        <f t="shared" si="323"/>
        <v>1.4416729620831943E-3</v>
      </c>
      <c r="H455">
        <f t="shared" si="324"/>
        <v>-3.140150977037917</v>
      </c>
      <c r="J455">
        <f t="shared" si="325"/>
        <v>15</v>
      </c>
      <c r="M455">
        <f t="shared" si="326"/>
        <v>2.1923246538949146E-3</v>
      </c>
      <c r="N455">
        <f t="shared" si="327"/>
        <v>-1.5707963250000001</v>
      </c>
      <c r="O455">
        <f t="shared" si="328"/>
        <v>299.82270380226595</v>
      </c>
      <c r="P455">
        <f t="shared" si="329"/>
        <v>1.5674610161550746</v>
      </c>
      <c r="Q455">
        <f t="shared" si="330"/>
        <v>209.76354037737704</v>
      </c>
      <c r="R455">
        <f t="shared" si="331"/>
        <v>1.5660290360347648</v>
      </c>
      <c r="S455">
        <f t="shared" si="332"/>
        <v>0.18414212013597669</v>
      </c>
      <c r="T455">
        <f t="shared" si="333"/>
        <v>-1.3855973411019684</v>
      </c>
      <c r="U455">
        <f t="shared" si="334"/>
        <v>0.23108861864040606</v>
      </c>
      <c r="V455">
        <f t="shared" si="335"/>
        <v>-1.3375998879855167</v>
      </c>
      <c r="X455">
        <f t="shared" si="352"/>
        <v>-55.341132639249096</v>
      </c>
      <c r="Y455">
        <f t="shared" si="336"/>
        <v>-200.78269598876261</v>
      </c>
      <c r="Z455">
        <f t="shared" si="353"/>
        <v>-20.782695988762612</v>
      </c>
      <c r="AC455">
        <v>1</v>
      </c>
      <c r="AD455">
        <f t="shared" si="337"/>
        <v>299.82103614540006</v>
      </c>
      <c r="AE455">
        <f t="shared" si="338"/>
        <v>-0.1066907758742212</v>
      </c>
      <c r="AF455">
        <f t="shared" si="339"/>
        <v>2.5340934544915497E-2</v>
      </c>
      <c r="AG455">
        <f t="shared" si="367"/>
        <v>622.9523294712169</v>
      </c>
      <c r="AH455">
        <f t="shared" si="368"/>
        <v>-2662.2249169367628</v>
      </c>
      <c r="AJ455">
        <f t="shared" si="340"/>
        <v>18000</v>
      </c>
      <c r="AK455">
        <f t="shared" si="341"/>
        <v>96079.013855685014</v>
      </c>
      <c r="AL455">
        <v>1</v>
      </c>
      <c r="AM455">
        <f t="shared" si="342"/>
        <v>209.7611567274825</v>
      </c>
      <c r="AN455">
        <f t="shared" si="369"/>
        <v>458.43873914684212</v>
      </c>
      <c r="AO455">
        <f t="shared" si="370"/>
        <v>-83.626356445215478</v>
      </c>
      <c r="AQ455">
        <f t="shared" si="343"/>
        <v>1.7217331447920757E-3</v>
      </c>
      <c r="AR455">
        <f t="shared" si="344"/>
        <v>-4.1493768789489023</v>
      </c>
      <c r="AT455">
        <f t="shared" si="365"/>
        <v>-11045.501959225789</v>
      </c>
      <c r="AU455">
        <f t="shared" si="366"/>
        <v>-2589.4476334736073</v>
      </c>
      <c r="AV455">
        <f t="shared" si="354"/>
        <v>-2.9113165876847127</v>
      </c>
      <c r="AW455">
        <f t="shared" si="355"/>
        <v>753.98166592102064</v>
      </c>
      <c r="AX455">
        <f t="shared" si="356"/>
        <v>-5028.2315930274381</v>
      </c>
      <c r="AY455">
        <f t="shared" si="364"/>
        <v>-1.4219556024583357</v>
      </c>
      <c r="BA455">
        <f t="shared" si="345"/>
        <v>2.2313086089045013</v>
      </c>
      <c r="BB455">
        <f t="shared" si="357"/>
        <v>6.9711928209642346</v>
      </c>
      <c r="BC455">
        <f t="shared" si="358"/>
        <v>-1.4893609852263769</v>
      </c>
      <c r="BD455">
        <f t="shared" si="346"/>
        <v>-265.33409872242601</v>
      </c>
      <c r="BF455">
        <f t="shared" si="347"/>
        <v>-63.738561501444309</v>
      </c>
      <c r="BG455">
        <f t="shared" si="348"/>
        <v>-219.62484186632301</v>
      </c>
      <c r="BH455">
        <f t="shared" si="359"/>
        <v>-39.62484186632301</v>
      </c>
      <c r="BI455">
        <f t="shared" si="360"/>
        <v>-39.62484186632301</v>
      </c>
      <c r="BJ455">
        <f t="shared" si="349"/>
        <v>0</v>
      </c>
      <c r="BK455">
        <f t="shared" si="361"/>
        <v>0</v>
      </c>
      <c r="BM455">
        <f t="shared" si="362"/>
        <v>-70.709754322408543</v>
      </c>
      <c r="BN455">
        <f t="shared" si="350"/>
        <v>-134.29074314389703</v>
      </c>
      <c r="BQ455" s="56">
        <f t="shared" si="363"/>
        <v>23.873153621249372</v>
      </c>
    </row>
    <row r="456" spans="1:69" x14ac:dyDescent="0.25">
      <c r="A456">
        <f t="shared" si="372"/>
        <v>1210000</v>
      </c>
      <c r="B456">
        <f t="shared" si="351"/>
        <v>1210</v>
      </c>
      <c r="C456">
        <f t="shared" si="320"/>
        <v>1.4329729231487907</v>
      </c>
      <c r="D456">
        <f t="shared" si="321"/>
        <v>0.79840515828280434</v>
      </c>
      <c r="F456">
        <f t="shared" si="322"/>
        <v>1.3474325581797349E-5</v>
      </c>
      <c r="G456">
        <f t="shared" si="323"/>
        <v>1.4357154793366799E-3</v>
      </c>
      <c r="H456">
        <f t="shared" si="324"/>
        <v>-3.1401569345206637</v>
      </c>
      <c r="J456">
        <f t="shared" si="325"/>
        <v>15</v>
      </c>
      <c r="M456">
        <f t="shared" si="326"/>
        <v>2.1832654611102244E-3</v>
      </c>
      <c r="N456">
        <f t="shared" si="327"/>
        <v>-1.5707963250000001</v>
      </c>
      <c r="O456">
        <f t="shared" si="328"/>
        <v>301.06676760055996</v>
      </c>
      <c r="P456">
        <f t="shared" si="329"/>
        <v>1.5674747983288666</v>
      </c>
      <c r="Q456">
        <f t="shared" si="330"/>
        <v>210.63390877137786</v>
      </c>
      <c r="R456">
        <f t="shared" si="331"/>
        <v>1.5660487352867341</v>
      </c>
      <c r="S456">
        <f t="shared" si="332"/>
        <v>0.18340684940384774</v>
      </c>
      <c r="T456">
        <f t="shared" si="333"/>
        <v>-1.386345351645303</v>
      </c>
      <c r="U456">
        <f t="shared" si="334"/>
        <v>0.23018440223908665</v>
      </c>
      <c r="V456">
        <f t="shared" si="335"/>
        <v>-1.3385291575522118</v>
      </c>
      <c r="X456">
        <f t="shared" si="352"/>
        <v>-55.427492524659684</v>
      </c>
      <c r="Y456">
        <f t="shared" si="336"/>
        <v>-200.75862917095859</v>
      </c>
      <c r="Z456">
        <f t="shared" si="353"/>
        <v>-20.758629170958585</v>
      </c>
      <c r="AC456">
        <v>1</v>
      </c>
      <c r="AD456">
        <f t="shared" si="337"/>
        <v>301.06510683480002</v>
      </c>
      <c r="AE456">
        <f t="shared" si="338"/>
        <v>-0.10757801343464972</v>
      </c>
      <c r="AF456">
        <f t="shared" si="339"/>
        <v>2.5446083650911E-2</v>
      </c>
      <c r="AG456">
        <f t="shared" si="367"/>
        <v>618.08682209199526</v>
      </c>
      <c r="AH456">
        <f t="shared" si="368"/>
        <v>-2652.3748556637438</v>
      </c>
      <c r="AJ456">
        <f t="shared" si="340"/>
        <v>18000</v>
      </c>
      <c r="AK456">
        <f t="shared" si="341"/>
        <v>96477.681962970004</v>
      </c>
      <c r="AL456">
        <v>1</v>
      </c>
      <c r="AM456">
        <f t="shared" si="342"/>
        <v>210.631534971165</v>
      </c>
      <c r="AN456">
        <f t="shared" si="369"/>
        <v>458.43545120054205</v>
      </c>
      <c r="AO456">
        <f t="shared" si="370"/>
        <v>-83.28080859877349</v>
      </c>
      <c r="AQ456">
        <f t="shared" si="343"/>
        <v>1.7075333468456139E-3</v>
      </c>
      <c r="AR456">
        <f t="shared" si="344"/>
        <v>-4.132230699366386</v>
      </c>
      <c r="AT456">
        <f t="shared" si="365"/>
        <v>-10959.169400941242</v>
      </c>
      <c r="AU456">
        <f t="shared" si="366"/>
        <v>-2558.6063596367335</v>
      </c>
      <c r="AV456">
        <f t="shared" si="354"/>
        <v>-2.9122337896961623</v>
      </c>
      <c r="AW456">
        <f t="shared" si="355"/>
        <v>751.82109832407787</v>
      </c>
      <c r="AX456">
        <f t="shared" si="356"/>
        <v>-5008.6238423685691</v>
      </c>
      <c r="AY456">
        <f t="shared" si="364"/>
        <v>-1.4218033756560511</v>
      </c>
      <c r="BA456">
        <f t="shared" si="345"/>
        <v>2.2220077559095808</v>
      </c>
      <c r="BB456">
        <f t="shared" si="357"/>
        <v>6.934911410214478</v>
      </c>
      <c r="BC456">
        <f t="shared" si="358"/>
        <v>-1.4904304140401112</v>
      </c>
      <c r="BD456">
        <f t="shared" si="346"/>
        <v>-265.39537248001267</v>
      </c>
      <c r="BF456">
        <f t="shared" si="347"/>
        <v>-63.828362982981297</v>
      </c>
      <c r="BG456">
        <f t="shared" si="348"/>
        <v>-219.56786607902035</v>
      </c>
      <c r="BH456">
        <f t="shared" si="359"/>
        <v>-39.567866079020348</v>
      </c>
      <c r="BI456">
        <f t="shared" si="360"/>
        <v>-39.567866079020348</v>
      </c>
      <c r="BJ456">
        <f t="shared" si="349"/>
        <v>0</v>
      </c>
      <c r="BK456">
        <f t="shared" si="361"/>
        <v>0</v>
      </c>
      <c r="BM456">
        <f t="shared" si="362"/>
        <v>-70.763274393195772</v>
      </c>
      <c r="BN456">
        <f t="shared" si="350"/>
        <v>-134.17249359900768</v>
      </c>
      <c r="BQ456" s="56">
        <f t="shared" si="363"/>
        <v>23.836872210499614</v>
      </c>
    </row>
    <row r="457" spans="1:69" x14ac:dyDescent="0.25">
      <c r="A457">
        <f t="shared" si="372"/>
        <v>1215000</v>
      </c>
      <c r="B457">
        <f t="shared" si="351"/>
        <v>1215</v>
      </c>
      <c r="C457">
        <f t="shared" ref="C457:C520" si="373">SQRT((A457/Fesr)^2+1)</f>
        <v>1.4360136716472554</v>
      </c>
      <c r="D457">
        <f t="shared" ref="D457:D520" si="374">ATAN(A457/Fesr)</f>
        <v>0.80046620288035852</v>
      </c>
      <c r="F457">
        <f t="shared" ref="F457:F520" si="375">(Ro/(Ro+Rdcr))/SQRT((A457/(Q*Fo))^2+(1-(A457^2/Fo^2))^2)</f>
        <v>1.336365257100644E-5</v>
      </c>
      <c r="G457">
        <f t="shared" ref="G457:G520" si="376">-ATAN(A457*Fo/(Q*(Fo^2-A457^2)))</f>
        <v>1.4298070312896609E-3</v>
      </c>
      <c r="H457">
        <f t="shared" ref="H457:H520" si="377">IF(G457&gt;0,G457-Pi,G457)</f>
        <v>-3.1401628429687105</v>
      </c>
      <c r="J457">
        <f t="shared" ref="J457:J520" si="378">Vin/Vramp</f>
        <v>15</v>
      </c>
      <c r="M457">
        <f t="shared" ref="M457:M520" si="379">1/(2*Pi*_Rfb1*(Cc1ea_u+Cc2ea_u)*A457)</f>
        <v>2.1742808295830223E-3</v>
      </c>
      <c r="N457">
        <f t="shared" ref="N457:N520" si="380">-Pi/2</f>
        <v>-1.5707963250000001</v>
      </c>
      <c r="O457">
        <f t="shared" ref="O457:O520" si="381">SQRT(1+(A457/Fz1_u)^2)</f>
        <v>302.31083145557039</v>
      </c>
      <c r="P457">
        <f t="shared" ref="P457:P520" si="382">ATAN2(Fz1_u,A457)</f>
        <v>1.5674884670703757</v>
      </c>
      <c r="Q457">
        <f t="shared" ref="Q457:Q520" si="383">SQRT(1+(A457/Fz2_u)^2)</f>
        <v>211.50427724644459</v>
      </c>
      <c r="R457">
        <f t="shared" ref="R457:R520" si="384">ATAN2(Fz2_u,A457)</f>
        <v>1.5660682724085817</v>
      </c>
      <c r="S457">
        <f t="shared" ref="S457:S520" si="385">1/SQRT(1+(A457/Fp1_u)^2)</f>
        <v>0.18267732612603085</v>
      </c>
      <c r="T457">
        <f t="shared" ref="T457:T520" si="386">-ATAN2(Fp1_u,A457)</f>
        <v>-1.3870874119934058</v>
      </c>
      <c r="U457">
        <f t="shared" ref="U457:U520" si="387">1/SQRT(1+(A457/Fp2_u)^2)</f>
        <v>0.2292870387045233</v>
      </c>
      <c r="V457">
        <f t="shared" ref="V457:V520" si="388">-ATAN2(Fp2_u,A457)</f>
        <v>-1.339451182478766</v>
      </c>
      <c r="X457">
        <f t="shared" si="352"/>
        <v>-55.513446790152244</v>
      </c>
      <c r="Y457">
        <f t="shared" ref="Y457:Y520" si="389">(180/Pi)*(D457+H457+N457+P457+R457+T457+V457)</f>
        <v>-200.73432105040155</v>
      </c>
      <c r="Z457">
        <f t="shared" si="353"/>
        <v>-20.734321050401547</v>
      </c>
      <c r="AC457">
        <v>1</v>
      </c>
      <c r="AD457">
        <f t="shared" ref="AD457:AD520" si="390">Rcea1_u*Cc1ea_u*A457*2*Pi</f>
        <v>302.30917752419998</v>
      </c>
      <c r="AE457">
        <f t="shared" ref="AE457:AE520" si="391">-Rcea1_u*Cc1ea_u*Cc2ea_u*(A457*2*Pi)^2</f>
        <v>-0.1084689248566121</v>
      </c>
      <c r="AF457">
        <f t="shared" ref="AF457:AF520" si="392">(Cc2ea_u+Cc1ea_u)*A457*2*Pi</f>
        <v>2.5551232756906503E-2</v>
      </c>
      <c r="AG457">
        <f t="shared" si="367"/>
        <v>613.27704841751552</v>
      </c>
      <c r="AH457">
        <f t="shared" si="368"/>
        <v>-2642.5927360719324</v>
      </c>
      <c r="AJ457">
        <f t="shared" ref="AJ457:AJ520" si="393">_Rfb1</f>
        <v>18000</v>
      </c>
      <c r="AK457">
        <f t="shared" ref="AK457:AK520" si="394">_Rfb1*Rcea2_u*Cc3ea_u*A457*2*Pi</f>
        <v>96876.350070255008</v>
      </c>
      <c r="AL457">
        <v>1</v>
      </c>
      <c r="AM457">
        <f t="shared" ref="AM457:AM520" si="395">(_Rfb1+Rcea2_u)*Cc3ea_u*A457*2*Pi</f>
        <v>211.50191321484752</v>
      </c>
      <c r="AN457">
        <f t="shared" si="369"/>
        <v>458.43220376138157</v>
      </c>
      <c r="AO457">
        <f t="shared" si="370"/>
        <v>-82.938104576007177</v>
      </c>
      <c r="AQ457">
        <f t="shared" ref="AQ457:AQ520" si="396">Eadcg/(1+(Eadcg*A457/GBP)^2)</f>
        <v>1.6935084940458782E-3</v>
      </c>
      <c r="AR457">
        <f t="shared" ref="AR457:AR520" si="397">-(A457*Eadcg*Eadcg/GBP)/(1+(Eadcg*A457/GBP)^2)</f>
        <v>-4.1152256405314835</v>
      </c>
      <c r="AT457">
        <f t="shared" si="365"/>
        <v>-10873.826795074765</v>
      </c>
      <c r="AU457">
        <f t="shared" si="366"/>
        <v>-2528.2486876420699</v>
      </c>
      <c r="AV457">
        <f t="shared" si="354"/>
        <v>-2.9131438463876691</v>
      </c>
      <c r="AW457">
        <f t="shared" si="355"/>
        <v>749.68281588043646</v>
      </c>
      <c r="AX457">
        <f t="shared" si="356"/>
        <v>-4989.1641372823397</v>
      </c>
      <c r="AY457">
        <f t="shared" si="364"/>
        <v>-1.421649951591496</v>
      </c>
      <c r="BA457">
        <f t="shared" ref="BA457:BA520" si="398">SQRT(AT457^2+AU457^2)/SQRT(AW457^2+AX457^2)</f>
        <v>2.2127832479280576</v>
      </c>
      <c r="BB457">
        <f t="shared" si="357"/>
        <v>6.8987774982553196</v>
      </c>
      <c r="BC457">
        <f t="shared" si="358"/>
        <v>-1.4914938947961731</v>
      </c>
      <c r="BD457">
        <f t="shared" ref="BD457:BD520" si="399">BC457*180/Pi-180</f>
        <v>-265.45630543899802</v>
      </c>
      <c r="BF457">
        <f t="shared" ref="BF457:BF520" si="400">20*LOG(BA457*J457*F457*C457)</f>
        <v>-63.917722301612741</v>
      </c>
      <c r="BG457">
        <f t="shared" ref="BG457:BG520" si="401">(180/Pi)*(D457+H457+BC457)</f>
        <v>-219.51104841017963</v>
      </c>
      <c r="BH457">
        <f t="shared" si="359"/>
        <v>-39.511048410179626</v>
      </c>
      <c r="BI457">
        <f t="shared" si="360"/>
        <v>-39.511048410179626</v>
      </c>
      <c r="BJ457">
        <f t="shared" ref="BJ457:BJ520" si="402">SUM((BF458&lt;0)*(BF457&gt;0))*A457</f>
        <v>0</v>
      </c>
      <c r="BK457">
        <f t="shared" si="361"/>
        <v>0</v>
      </c>
      <c r="BM457">
        <f t="shared" si="362"/>
        <v>-70.816499799868055</v>
      </c>
      <c r="BN457">
        <f t="shared" ref="BN457:BN520" si="403">(H457+D457)*180/Pi</f>
        <v>-134.05474297118161</v>
      </c>
      <c r="BQ457" s="56">
        <f t="shared" si="363"/>
        <v>23.800738298540452</v>
      </c>
    </row>
    <row r="458" spans="1:69" x14ac:dyDescent="0.25">
      <c r="A458">
        <f t="shared" si="372"/>
        <v>1220000</v>
      </c>
      <c r="B458">
        <f t="shared" ref="B458:B521" si="404">A458/1000</f>
        <v>1220</v>
      </c>
      <c r="C458">
        <f t="shared" si="373"/>
        <v>1.4390604944011325</v>
      </c>
      <c r="D458">
        <f t="shared" si="374"/>
        <v>0.80251852875236629</v>
      </c>
      <c r="F458">
        <f t="shared" si="375"/>
        <v>1.3254337526423656E-5</v>
      </c>
      <c r="G458">
        <f t="shared" si="376"/>
        <v>1.4239470150252105E-3</v>
      </c>
      <c r="H458">
        <f t="shared" si="377"/>
        <v>-3.1401687029849752</v>
      </c>
      <c r="J458">
        <f t="shared" si="378"/>
        <v>15</v>
      </c>
      <c r="M458">
        <f t="shared" si="379"/>
        <v>2.165369842576534E-3</v>
      </c>
      <c r="N458">
        <f t="shared" si="380"/>
        <v>-1.5707963250000001</v>
      </c>
      <c r="O458">
        <f t="shared" si="381"/>
        <v>303.55489536660002</v>
      </c>
      <c r="P458">
        <f t="shared" si="382"/>
        <v>1.567502023774241</v>
      </c>
      <c r="Q458">
        <f t="shared" si="383"/>
        <v>212.37464580158064</v>
      </c>
      <c r="R458">
        <f t="shared" si="384"/>
        <v>1.5660876493936513</v>
      </c>
      <c r="S458">
        <f t="shared" si="385"/>
        <v>0.18195348438673983</v>
      </c>
      <c r="T458">
        <f t="shared" si="386"/>
        <v>-1.3878235920554147</v>
      </c>
      <c r="U458">
        <f t="shared" si="387"/>
        <v>0.22839645275203047</v>
      </c>
      <c r="V458">
        <f t="shared" si="388"/>
        <v>-1.3403660456061708</v>
      </c>
      <c r="X458">
        <f t="shared" ref="X458:X521" si="405">20*LOG(C458*J458*O458*Q458*F458*M458*S458*U458)</f>
        <v>-55.598998805856439</v>
      </c>
      <c r="Y458">
        <f t="shared" si="389"/>
        <v>-200.70977803908929</v>
      </c>
      <c r="Z458">
        <f t="shared" ref="Z458:Z521" si="406">Y458+180</f>
        <v>-20.709778039089286</v>
      </c>
      <c r="AC458">
        <v>1</v>
      </c>
      <c r="AD458">
        <f t="shared" si="390"/>
        <v>303.5532482136</v>
      </c>
      <c r="AE458">
        <f t="shared" si="391"/>
        <v>-0.10936351014010835</v>
      </c>
      <c r="AF458">
        <f t="shared" si="392"/>
        <v>2.5656381862901999E-2</v>
      </c>
      <c r="AG458">
        <f t="shared" si="367"/>
        <v>608.52217686486608</v>
      </c>
      <c r="AH458">
        <f t="shared" si="368"/>
        <v>-2632.8779178998775</v>
      </c>
      <c r="AJ458">
        <f t="shared" si="393"/>
        <v>18000</v>
      </c>
      <c r="AK458">
        <f t="shared" si="394"/>
        <v>97275.018177539998</v>
      </c>
      <c r="AL458">
        <v>1</v>
      </c>
      <c r="AM458">
        <f t="shared" si="395"/>
        <v>212.37229145853001</v>
      </c>
      <c r="AN458">
        <f t="shared" si="369"/>
        <v>458.42899616669644</v>
      </c>
      <c r="AO458">
        <f t="shared" si="370"/>
        <v>-82.598209414991643</v>
      </c>
      <c r="AQ458">
        <f t="shared" si="396"/>
        <v>1.6796557243254965E-3</v>
      </c>
      <c r="AR458">
        <f t="shared" si="397"/>
        <v>-4.0983599673542113</v>
      </c>
      <c r="AT458">
        <f t="shared" si="365"/>
        <v>-10789.459349894016</v>
      </c>
      <c r="AU458">
        <f t="shared" si="366"/>
        <v>-2498.3652573764571</v>
      </c>
      <c r="AV458">
        <f t="shared" ref="AV458:AV521" si="407">ATAN2(AT458,AU458)</f>
        <v>-2.914046839379095</v>
      </c>
      <c r="AW458">
        <f t="shared" ref="AW458:AW521" si="408">AG458-AH458*AO458/_Rfb2+AG458*AN458/_Rfb2+AN458-AO458*AR458+AQ458*AN458</f>
        <v>747.56653656038532</v>
      </c>
      <c r="AX458">
        <f t="shared" ref="AX458:AX521" si="409">AH458+AH458*AN458/_Rfb2+AG458*AO458/_Rfb2+AO458+AO458*AQ458+AN458*AR458</f>
        <v>-4969.850855430057</v>
      </c>
      <c r="AY458">
        <f t="shared" si="364"/>
        <v>-1.4214953374793264</v>
      </c>
      <c r="BA458">
        <f t="shared" si="398"/>
        <v>2.2036341458670603</v>
      </c>
      <c r="BB458">
        <f t="shared" ref="BB458:BB521" si="410">20*LOG(BA458)</f>
        <v>6.8627898651198045</v>
      </c>
      <c r="BC458">
        <f t="shared" ref="BC458:BC521" si="411">AV458-AY458</f>
        <v>-1.4925515018997686</v>
      </c>
      <c r="BD458">
        <f t="shared" si="399"/>
        <v>-265.51690186248629</v>
      </c>
      <c r="BF458">
        <f t="shared" si="400"/>
        <v>-64.006643417714358</v>
      </c>
      <c r="BG458">
        <f t="shared" si="401"/>
        <v>-219.45439097708223</v>
      </c>
      <c r="BH458">
        <f t="shared" ref="BH458:BH521" si="412">IF(BG458&gt;180,BG458-180,BG458+180)</f>
        <v>-39.454390977082227</v>
      </c>
      <c r="BI458">
        <f t="shared" ref="BI458:BI521" si="413">IF(BH458&gt;180,BH458-360,BH458)</f>
        <v>-39.454390977082227</v>
      </c>
      <c r="BJ458">
        <f t="shared" si="402"/>
        <v>0</v>
      </c>
      <c r="BK458">
        <f t="shared" ref="BK458:BK521" si="414">IF(BJ458&gt;0,BI458,0)</f>
        <v>0</v>
      </c>
      <c r="BM458">
        <f t="shared" ref="BM458:BM521" si="415">20*LOG(J458*F458*C458)</f>
        <v>-70.869433282834166</v>
      </c>
      <c r="BN458">
        <f t="shared" si="403"/>
        <v>-133.93748911459593</v>
      </c>
      <c r="BQ458" s="56">
        <f t="shared" ref="BQ458:BQ521" si="416">20*LOG(BA458*7)</f>
        <v>23.764750665404939</v>
      </c>
    </row>
    <row r="459" spans="1:69" x14ac:dyDescent="0.25">
      <c r="A459">
        <f t="shared" si="372"/>
        <v>1225000</v>
      </c>
      <c r="B459">
        <f t="shared" si="404"/>
        <v>1225</v>
      </c>
      <c r="C459">
        <f t="shared" si="373"/>
        <v>1.4421133529103016</v>
      </c>
      <c r="D459">
        <f t="shared" si="374"/>
        <v>0.80456217392593465</v>
      </c>
      <c r="F459">
        <f t="shared" si="375"/>
        <v>1.3146358322019873E-5</v>
      </c>
      <c r="G459">
        <f t="shared" si="376"/>
        <v>1.4181348374705772E-3</v>
      </c>
      <c r="H459">
        <f t="shared" si="377"/>
        <v>-3.1401745151625295</v>
      </c>
      <c r="J459">
        <f t="shared" si="378"/>
        <v>15</v>
      </c>
      <c r="M459">
        <f t="shared" si="379"/>
        <v>2.1565315983211198E-3</v>
      </c>
      <c r="N459">
        <f t="shared" si="380"/>
        <v>-1.5707963250000001</v>
      </c>
      <c r="O459">
        <f t="shared" si="381"/>
        <v>304.7989593329628</v>
      </c>
      <c r="P459">
        <f t="shared" si="382"/>
        <v>1.5675154698123319</v>
      </c>
      <c r="Q459">
        <f t="shared" si="383"/>
        <v>213.24501443580556</v>
      </c>
      <c r="R459">
        <f t="shared" si="384"/>
        <v>1.5661068682027439</v>
      </c>
      <c r="S459">
        <f t="shared" si="385"/>
        <v>0.18123525925481593</v>
      </c>
      <c r="T459">
        <f t="shared" si="386"/>
        <v>-1.3885539606623802</v>
      </c>
      <c r="U459">
        <f t="shared" si="387"/>
        <v>0.22751257015836404</v>
      </c>
      <c r="V459">
        <f t="shared" si="388"/>
        <v>-1.3412738285414265</v>
      </c>
      <c r="X459">
        <f t="shared" si="405"/>
        <v>-55.684151904555314</v>
      </c>
      <c r="Y459">
        <f t="shared" si="389"/>
        <v>-200.68500642072695</v>
      </c>
      <c r="Z459">
        <f t="shared" si="406"/>
        <v>-20.68500642072695</v>
      </c>
      <c r="AC459">
        <v>1</v>
      </c>
      <c r="AD459">
        <f t="shared" si="390"/>
        <v>304.79731890300002</v>
      </c>
      <c r="AE459">
        <f t="shared" si="391"/>
        <v>-0.11026176928513846</v>
      </c>
      <c r="AF459">
        <f t="shared" si="392"/>
        <v>2.5761530968897502E-2</v>
      </c>
      <c r="AG459">
        <f t="shared" si="367"/>
        <v>603.82139098142488</v>
      </c>
      <c r="AH459">
        <f t="shared" si="368"/>
        <v>-2623.2297678043383</v>
      </c>
      <c r="AJ459">
        <f t="shared" si="393"/>
        <v>18000</v>
      </c>
      <c r="AK459">
        <f t="shared" si="394"/>
        <v>97673.686284825002</v>
      </c>
      <c r="AL459">
        <v>1</v>
      </c>
      <c r="AM459">
        <f t="shared" si="395"/>
        <v>213.24266970221254</v>
      </c>
      <c r="AN459">
        <f t="shared" si="369"/>
        <v>458.42582776731791</v>
      </c>
      <c r="AO459">
        <f t="shared" si="370"/>
        <v>-82.261088724545601</v>
      </c>
      <c r="AQ459">
        <f t="shared" si="396"/>
        <v>1.6659722339071664E-3</v>
      </c>
      <c r="AR459">
        <f t="shared" si="397"/>
        <v>-4.0816319730725574</v>
      </c>
      <c r="AT459">
        <f t="shared" si="365"/>
        <v>-10706.052543314274</v>
      </c>
      <c r="AU459">
        <f t="shared" si="366"/>
        <v>-2468.9469234112503</v>
      </c>
      <c r="AV459">
        <f t="shared" si="407"/>
        <v>-2.9149428490762479</v>
      </c>
      <c r="AW459">
        <f t="shared" si="408"/>
        <v>745.4719822193855</v>
      </c>
      <c r="AX459">
        <f t="shared" si="409"/>
        <v>-4950.6823973806604</v>
      </c>
      <c r="AY459">
        <f t="shared" ref="AY459:AY522" si="417">ATAN2(AW459,AX459)</f>
        <v>-1.4213395405692892</v>
      </c>
      <c r="BA459">
        <f t="shared" si="398"/>
        <v>2.1945595259571222</v>
      </c>
      <c r="BB459">
        <f t="shared" si="410"/>
        <v>6.8269473057533459</v>
      </c>
      <c r="BC459">
        <f t="shared" si="411"/>
        <v>-1.4936033085069587</v>
      </c>
      <c r="BD459">
        <f t="shared" si="399"/>
        <v>-265.57716594201116</v>
      </c>
      <c r="BF459">
        <f t="shared" si="400"/>
        <v>-64.095130242892935</v>
      </c>
      <c r="BG459">
        <f t="shared" si="401"/>
        <v>-219.39789582644954</v>
      </c>
      <c r="BH459">
        <f t="shared" si="412"/>
        <v>-39.397895826449542</v>
      </c>
      <c r="BI459">
        <f t="shared" si="413"/>
        <v>-39.397895826449542</v>
      </c>
      <c r="BJ459">
        <f t="shared" si="402"/>
        <v>0</v>
      </c>
      <c r="BK459">
        <f t="shared" si="414"/>
        <v>0</v>
      </c>
      <c r="BM459">
        <f t="shared" si="415"/>
        <v>-70.922077548646286</v>
      </c>
      <c r="BN459">
        <f t="shared" si="403"/>
        <v>-133.82072988443841</v>
      </c>
      <c r="BQ459" s="56">
        <f t="shared" si="416"/>
        <v>23.728908106038485</v>
      </c>
    </row>
    <row r="460" spans="1:69" x14ac:dyDescent="0.25">
      <c r="A460">
        <f t="shared" si="372"/>
        <v>1230000</v>
      </c>
      <c r="B460">
        <f t="shared" si="404"/>
        <v>1230</v>
      </c>
      <c r="C460">
        <f t="shared" si="373"/>
        <v>1.4451722089240135</v>
      </c>
      <c r="D460">
        <f t="shared" si="374"/>
        <v>0.80659717639720929</v>
      </c>
      <c r="F460">
        <f t="shared" si="375"/>
        <v>1.3039693280577245E-5</v>
      </c>
      <c r="G460">
        <f t="shared" si="376"/>
        <v>1.4123699151970856E-3</v>
      </c>
      <c r="H460">
        <f t="shared" si="377"/>
        <v>-3.1401802800848033</v>
      </c>
      <c r="J460">
        <f t="shared" si="378"/>
        <v>15</v>
      </c>
      <c r="M460">
        <f t="shared" si="379"/>
        <v>2.1477652097100586E-3</v>
      </c>
      <c r="N460">
        <f t="shared" si="380"/>
        <v>-1.5707963250000001</v>
      </c>
      <c r="O460">
        <f t="shared" si="381"/>
        <v>306.04302335398398</v>
      </c>
      <c r="P460">
        <f t="shared" si="382"/>
        <v>1.5675288065342119</v>
      </c>
      <c r="Q460">
        <f t="shared" si="383"/>
        <v>214.11538314815482</v>
      </c>
      <c r="R460">
        <f t="shared" si="384"/>
        <v>1.5661259307647781</v>
      </c>
      <c r="S460">
        <f t="shared" si="385"/>
        <v>0.18052258676580557</v>
      </c>
      <c r="T460">
        <f t="shared" si="386"/>
        <v>-1.3892785855877159</v>
      </c>
      <c r="U460">
        <f t="shared" si="387"/>
        <v>0.2266353177438388</v>
      </c>
      <c r="V460">
        <f t="shared" si="388"/>
        <v>-1.3421746116799607</v>
      </c>
      <c r="X460">
        <f t="shared" si="405"/>
        <v>-55.768909382186827</v>
      </c>
      <c r="Y460">
        <f t="shared" si="389"/>
        <v>-200.6600123533299</v>
      </c>
      <c r="Z460">
        <f t="shared" si="406"/>
        <v>-20.660012353329904</v>
      </c>
      <c r="AC460">
        <v>1</v>
      </c>
      <c r="AD460">
        <f t="shared" si="390"/>
        <v>306.04138959240004</v>
      </c>
      <c r="AE460">
        <f t="shared" si="391"/>
        <v>-0.11116370229170246</v>
      </c>
      <c r="AF460">
        <f t="shared" si="392"/>
        <v>2.5866680074892998E-2</v>
      </c>
      <c r="AG460">
        <f t="shared" si="367"/>
        <v>599.17388912329636</v>
      </c>
      <c r="AH460">
        <f t="shared" si="368"/>
        <v>-2613.6476592944955</v>
      </c>
      <c r="AJ460">
        <f t="shared" si="393"/>
        <v>18000</v>
      </c>
      <c r="AK460">
        <f t="shared" si="394"/>
        <v>98072.354392110006</v>
      </c>
      <c r="AL460">
        <v>1</v>
      </c>
      <c r="AM460">
        <f t="shared" si="395"/>
        <v>214.11304794589503</v>
      </c>
      <c r="AN460">
        <f t="shared" si="369"/>
        <v>458.42269792724443</v>
      </c>
      <c r="AO460">
        <f t="shared" si="370"/>
        <v>-81.9267086726326</v>
      </c>
      <c r="AQ460">
        <f t="shared" si="396"/>
        <v>1.6524552758848444E-3</v>
      </c>
      <c r="AR460">
        <f t="shared" si="397"/>
        <v>-4.0650399786767171</v>
      </c>
      <c r="AT460">
        <f t="shared" si="365"/>
        <v>-10623.592117152693</v>
      </c>
      <c r="AU460">
        <f t="shared" si="366"/>
        <v>-2439.9847493293155</v>
      </c>
      <c r="AV460">
        <f t="shared" si="407"/>
        <v>-2.9158319546928921</v>
      </c>
      <c r="AW460">
        <f t="shared" si="408"/>
        <v>743.39887855158008</v>
      </c>
      <c r="AX460">
        <f t="shared" si="409"/>
        <v>-4931.6571862207056</v>
      </c>
      <c r="AY460">
        <f t="shared" si="417"/>
        <v>-1.4211825681420658</v>
      </c>
      <c r="BA460">
        <f t="shared" si="398"/>
        <v>2.1855584794415006</v>
      </c>
      <c r="BB460">
        <f t="shared" si="410"/>
        <v>6.7912486297732322</v>
      </c>
      <c r="BC460">
        <f t="shared" si="411"/>
        <v>-1.4946493865508264</v>
      </c>
      <c r="BD460">
        <f t="shared" si="399"/>
        <v>-265.63710179903455</v>
      </c>
      <c r="BF460">
        <f t="shared" si="400"/>
        <v>-64.183186640749483</v>
      </c>
      <c r="BG460">
        <f t="shared" si="401"/>
        <v>-219.34156493615288</v>
      </c>
      <c r="BH460">
        <f t="shared" si="412"/>
        <v>-39.341564936152878</v>
      </c>
      <c r="BI460">
        <f t="shared" si="413"/>
        <v>-39.341564936152878</v>
      </c>
      <c r="BJ460">
        <f t="shared" si="402"/>
        <v>0</v>
      </c>
      <c r="BK460">
        <f t="shared" si="414"/>
        <v>0</v>
      </c>
      <c r="BM460">
        <f t="shared" si="415"/>
        <v>-70.974435270522719</v>
      </c>
      <c r="BN460">
        <f t="shared" si="403"/>
        <v>-133.70446313711832</v>
      </c>
      <c r="BQ460" s="56">
        <f t="shared" si="416"/>
        <v>23.693209430058371</v>
      </c>
    </row>
    <row r="461" spans="1:69" x14ac:dyDescent="0.25">
      <c r="A461">
        <f t="shared" si="372"/>
        <v>1235000</v>
      </c>
      <c r="B461">
        <f t="shared" si="404"/>
        <v>1235</v>
      </c>
      <c r="C461">
        <f t="shared" si="373"/>
        <v>1.4482370244398508</v>
      </c>
      <c r="D461">
        <f t="shared" si="374"/>
        <v>0.80862357412797592</v>
      </c>
      <c r="F461">
        <f t="shared" si="375"/>
        <v>1.2934321162808696E-5</v>
      </c>
      <c r="G461">
        <f t="shared" si="376"/>
        <v>1.4066516742248976E-3</v>
      </c>
      <c r="H461">
        <f t="shared" si="377"/>
        <v>-3.1401859983257752</v>
      </c>
      <c r="J461">
        <f t="shared" si="378"/>
        <v>15</v>
      </c>
      <c r="M461">
        <f t="shared" si="379"/>
        <v>2.1390698040027302E-3</v>
      </c>
      <c r="N461">
        <f t="shared" si="380"/>
        <v>-1.5707963250000001</v>
      </c>
      <c r="O461">
        <f t="shared" si="381"/>
        <v>307.28708742899971</v>
      </c>
      <c r="P461">
        <f t="shared" si="382"/>
        <v>1.5675420352675895</v>
      </c>
      <c r="Q461">
        <f t="shared" si="383"/>
        <v>214.98575193767965</v>
      </c>
      <c r="R461">
        <f t="shared" si="384"/>
        <v>1.5661448389774366</v>
      </c>
      <c r="S461">
        <f t="shared" si="385"/>
        <v>0.17981540390441875</v>
      </c>
      <c r="T461">
        <f t="shared" si="386"/>
        <v>-1.3899975335671886</v>
      </c>
      <c r="U461">
        <f t="shared" si="387"/>
        <v>0.22576462335478734</v>
      </c>
      <c r="V461">
        <f t="shared" si="388"/>
        <v>-1.3430684742275683</v>
      </c>
      <c r="X461">
        <f t="shared" si="405"/>
        <v>-55.853274498337527</v>
      </c>
      <c r="Y461">
        <f t="shared" si="389"/>
        <v>-200.6348018717689</v>
      </c>
      <c r="Z461">
        <f t="shared" si="406"/>
        <v>-20.6348018717689</v>
      </c>
      <c r="AC461">
        <v>1</v>
      </c>
      <c r="AD461">
        <f t="shared" si="390"/>
        <v>307.2854602818</v>
      </c>
      <c r="AE461">
        <f t="shared" si="391"/>
        <v>-0.11206930915980029</v>
      </c>
      <c r="AF461">
        <f t="shared" si="392"/>
        <v>2.59718291808885E-2</v>
      </c>
      <c r="AG461">
        <f t="shared" si="367"/>
        <v>594.57888414148874</v>
      </c>
      <c r="AH461">
        <f t="shared" si="368"/>
        <v>-2604.1309726659697</v>
      </c>
      <c r="AJ461">
        <f t="shared" si="393"/>
        <v>18000</v>
      </c>
      <c r="AK461">
        <f t="shared" si="394"/>
        <v>98471.022499395011</v>
      </c>
      <c r="AL461">
        <v>1</v>
      </c>
      <c r="AM461">
        <f t="shared" si="395"/>
        <v>214.9834261895775</v>
      </c>
      <c r="AN461">
        <f t="shared" si="369"/>
        <v>458.41960602332199</v>
      </c>
      <c r="AO461">
        <f t="shared" si="370"/>
        <v>-81.595035975043459</v>
      </c>
      <c r="AQ461">
        <f t="shared" si="396"/>
        <v>1.6391021588450625E-3</v>
      </c>
      <c r="AR461">
        <f t="shared" si="397"/>
        <v>-4.048582332347304</v>
      </c>
      <c r="AT461">
        <f t="shared" si="365"/>
        <v>-10542.064071521245</v>
      </c>
      <c r="AU461">
        <f t="shared" si="366"/>
        <v>-2411.4700022212182</v>
      </c>
      <c r="AV461">
        <f t="shared" si="407"/>
        <v>-2.9167142342722969</v>
      </c>
      <c r="AW461">
        <f t="shared" si="408"/>
        <v>741.34695504322667</v>
      </c>
      <c r="AX461">
        <f t="shared" si="409"/>
        <v>-4912.7736671720149</v>
      </c>
      <c r="AY461">
        <f t="shared" si="417"/>
        <v>-1.4210244275053019</v>
      </c>
      <c r="BA461">
        <f t="shared" si="398"/>
        <v>2.1766301122729916</v>
      </c>
      <c r="BB461">
        <f t="shared" si="410"/>
        <v>6.755692661232878</v>
      </c>
      <c r="BC461">
        <f t="shared" si="411"/>
        <v>-1.495689806766995</v>
      </c>
      <c r="BD461">
        <f t="shared" si="399"/>
        <v>-265.69671348640924</v>
      </c>
      <c r="BF461">
        <f t="shared" si="400"/>
        <v>-64.27081642762775</v>
      </c>
      <c r="BG461">
        <f t="shared" si="401"/>
        <v>-219.28540021688138</v>
      </c>
      <c r="BH461">
        <f t="shared" si="412"/>
        <v>-39.285400216881385</v>
      </c>
      <c r="BI461">
        <f t="shared" si="413"/>
        <v>-39.285400216881385</v>
      </c>
      <c r="BJ461">
        <f t="shared" si="402"/>
        <v>0</v>
      </c>
      <c r="BK461">
        <f t="shared" si="414"/>
        <v>0</v>
      </c>
      <c r="BM461">
        <f t="shared" si="415"/>
        <v>-71.026509088860635</v>
      </c>
      <c r="BN461">
        <f t="shared" si="403"/>
        <v>-133.58868673047218</v>
      </c>
      <c r="BQ461" s="56">
        <f t="shared" si="416"/>
        <v>23.657653461518017</v>
      </c>
    </row>
    <row r="462" spans="1:69" x14ac:dyDescent="0.25">
      <c r="A462">
        <f t="shared" si="372"/>
        <v>1240000</v>
      </c>
      <c r="B462">
        <f t="shared" si="404"/>
        <v>1240</v>
      </c>
      <c r="C462">
        <f t="shared" si="373"/>
        <v>1.4513077617026766</v>
      </c>
      <c r="D462">
        <f t="shared" si="374"/>
        <v>0.81064140504234017</v>
      </c>
      <c r="F462">
        <f t="shared" si="375"/>
        <v>1.283022115678393E-5</v>
      </c>
      <c r="G462">
        <f t="shared" si="376"/>
        <v>1.4009795498324963E-3</v>
      </c>
      <c r="H462">
        <f t="shared" si="377"/>
        <v>-3.1401916704501676</v>
      </c>
      <c r="J462">
        <f t="shared" si="378"/>
        <v>15</v>
      </c>
      <c r="M462">
        <f t="shared" si="379"/>
        <v>2.1304445225349771E-3</v>
      </c>
      <c r="N462">
        <f t="shared" si="380"/>
        <v>-1.5707963250000001</v>
      </c>
      <c r="O462">
        <f t="shared" si="381"/>
        <v>308.53115155735685</v>
      </c>
      <c r="P462">
        <f t="shared" si="382"/>
        <v>1.5675551573187587</v>
      </c>
      <c r="Q462">
        <f t="shared" si="383"/>
        <v>215.85612080344646</v>
      </c>
      <c r="R462">
        <f t="shared" si="384"/>
        <v>1.5661635947077952</v>
      </c>
      <c r="S462">
        <f t="shared" si="385"/>
        <v>0.17911364858735823</v>
      </c>
      <c r="T462">
        <f t="shared" si="386"/>
        <v>-1.3907108703184643</v>
      </c>
      <c r="U462">
        <f t="shared" si="387"/>
        <v>0.22490041584635354</v>
      </c>
      <c r="V462">
        <f t="shared" si="388"/>
        <v>-1.3439554942218896</v>
      </c>
      <c r="X462">
        <f t="shared" si="405"/>
        <v>-55.937250476728508</v>
      </c>
      <c r="Y462">
        <f t="shared" si="389"/>
        <v>-200.60938089026052</v>
      </c>
      <c r="Z462">
        <f t="shared" si="406"/>
        <v>-20.609380890260525</v>
      </c>
      <c r="AC462">
        <v>1</v>
      </c>
      <c r="AD462">
        <f t="shared" si="390"/>
        <v>308.52953097120002</v>
      </c>
      <c r="AE462">
        <f t="shared" si="391"/>
        <v>-0.11297858988943202</v>
      </c>
      <c r="AF462">
        <f t="shared" si="392"/>
        <v>2.6076978286883996E-2</v>
      </c>
      <c r="AG462">
        <f t="shared" si="367"/>
        <v>590.03560307561554</v>
      </c>
      <c r="AH462">
        <f t="shared" si="368"/>
        <v>-2594.6790949346873</v>
      </c>
      <c r="AJ462">
        <f t="shared" si="393"/>
        <v>18000</v>
      </c>
      <c r="AK462">
        <f t="shared" si="394"/>
        <v>98869.690606680015</v>
      </c>
      <c r="AL462">
        <v>1</v>
      </c>
      <c r="AM462">
        <f t="shared" si="395"/>
        <v>215.85380443326</v>
      </c>
      <c r="AN462">
        <f t="shared" si="369"/>
        <v>458.41655144493444</v>
      </c>
      <c r="AO462">
        <f t="shared" si="370"/>
        <v>-81.266037884353153</v>
      </c>
      <c r="AQ462">
        <f t="shared" si="396"/>
        <v>1.6259102455270802E-3</v>
      </c>
      <c r="AR462">
        <f t="shared" si="397"/>
        <v>-4.0322574089071592</v>
      </c>
      <c r="AT462">
        <f t="shared" si="365"/>
        <v>-10461.454659354649</v>
      </c>
      <c r="AU462">
        <f t="shared" si="366"/>
        <v>-2383.394147344964</v>
      </c>
      <c r="AV462">
        <f t="shared" si="407"/>
        <v>-2.9175897647083264</v>
      </c>
      <c r="AW462">
        <f t="shared" si="408"/>
        <v>739.31594492608565</v>
      </c>
      <c r="AX462">
        <f t="shared" si="409"/>
        <v>-4894.0303072168226</v>
      </c>
      <c r="AY462">
        <f t="shared" si="417"/>
        <v>-1.4208651259898266</v>
      </c>
      <c r="BA462">
        <f t="shared" si="398"/>
        <v>2.1677735448180502</v>
      </c>
      <c r="BB462">
        <f t="shared" si="410"/>
        <v>6.7202782383907733</v>
      </c>
      <c r="BC462">
        <f t="shared" si="411"/>
        <v>-1.4967246387184998</v>
      </c>
      <c r="BD462">
        <f t="shared" si="399"/>
        <v>-265.7560049898035</v>
      </c>
      <c r="BF462">
        <f t="shared" si="400"/>
        <v>-64.358023373348203</v>
      </c>
      <c r="BG462">
        <f t="shared" si="401"/>
        <v>-219.22940351376835</v>
      </c>
      <c r="BH462">
        <f t="shared" si="412"/>
        <v>-39.229403513768347</v>
      </c>
      <c r="BI462">
        <f t="shared" si="413"/>
        <v>-39.229403513768347</v>
      </c>
      <c r="BJ462">
        <f t="shared" si="402"/>
        <v>0</v>
      </c>
      <c r="BK462">
        <f t="shared" si="414"/>
        <v>0</v>
      </c>
      <c r="BM462">
        <f t="shared" si="415"/>
        <v>-71.078301611738979</v>
      </c>
      <c r="BN462">
        <f t="shared" si="403"/>
        <v>-133.47339852396487</v>
      </c>
      <c r="BQ462" s="56">
        <f t="shared" si="416"/>
        <v>23.622239038675907</v>
      </c>
    </row>
    <row r="463" spans="1:69" x14ac:dyDescent="0.25">
      <c r="A463">
        <f t="shared" si="372"/>
        <v>1245000</v>
      </c>
      <c r="B463">
        <f t="shared" si="404"/>
        <v>1245</v>
      </c>
      <c r="C463">
        <f t="shared" si="373"/>
        <v>1.4543843832035712</v>
      </c>
      <c r="D463">
        <f t="shared" si="374"/>
        <v>0.81265070702348208</v>
      </c>
      <c r="F463">
        <f t="shared" si="375"/>
        <v>1.2727372867652155E-5</v>
      </c>
      <c r="G463">
        <f t="shared" si="376"/>
        <v>1.3953529863707621E-3</v>
      </c>
      <c r="H463">
        <f t="shared" si="377"/>
        <v>-3.1401972970136294</v>
      </c>
      <c r="J463">
        <f t="shared" si="378"/>
        <v>15</v>
      </c>
      <c r="M463">
        <f t="shared" si="379"/>
        <v>2.1218885204364432E-3</v>
      </c>
      <c r="N463">
        <f t="shared" si="380"/>
        <v>-1.5707963250000001</v>
      </c>
      <c r="O463">
        <f t="shared" si="381"/>
        <v>309.77521573841267</v>
      </c>
      <c r="P463">
        <f t="shared" si="382"/>
        <v>1.5675681739730292</v>
      </c>
      <c r="Q463">
        <f t="shared" si="383"/>
        <v>216.72648974453668</v>
      </c>
      <c r="R463">
        <f t="shared" si="384"/>
        <v>1.5661821997929373</v>
      </c>
      <c r="S463">
        <f t="shared" si="385"/>
        <v>0.1784172596465117</v>
      </c>
      <c r="T463">
        <f t="shared" si="386"/>
        <v>-1.3914186605602179</v>
      </c>
      <c r="U463">
        <f t="shared" si="387"/>
        <v>0.22404262506561309</v>
      </c>
      <c r="V463">
        <f t="shared" si="388"/>
        <v>-1.3448357485534337</v>
      </c>
      <c r="X463">
        <f t="shared" si="405"/>
        <v>-56.020840505693783</v>
      </c>
      <c r="Y463">
        <f t="shared" si="389"/>
        <v>-200.58375520480342</v>
      </c>
      <c r="Z463">
        <f t="shared" si="406"/>
        <v>-20.583755204803424</v>
      </c>
      <c r="AC463">
        <v>1</v>
      </c>
      <c r="AD463">
        <f t="shared" si="390"/>
        <v>309.77360166060004</v>
      </c>
      <c r="AE463">
        <f t="shared" si="391"/>
        <v>-0.11389154448059759</v>
      </c>
      <c r="AF463">
        <f t="shared" si="392"/>
        <v>2.6182127392879499E-2</v>
      </c>
      <c r="AG463">
        <f t="shared" si="367"/>
        <v>585.54328685493408</v>
      </c>
      <c r="AH463">
        <f t="shared" si="368"/>
        <v>-2585.2914197706714</v>
      </c>
      <c r="AJ463">
        <f t="shared" si="393"/>
        <v>18000</v>
      </c>
      <c r="AK463">
        <f t="shared" si="394"/>
        <v>99268.358713965004</v>
      </c>
      <c r="AL463">
        <v>1</v>
      </c>
      <c r="AM463">
        <f t="shared" si="395"/>
        <v>216.72418267694252</v>
      </c>
      <c r="AN463">
        <f t="shared" si="369"/>
        <v>458.41353359370174</v>
      </c>
      <c r="AO463">
        <f t="shared" si="370"/>
        <v>-80.93968217914319</v>
      </c>
      <c r="AQ463">
        <f t="shared" si="396"/>
        <v>1.6128769515206284E-3</v>
      </c>
      <c r="AR463">
        <f t="shared" si="397"/>
        <v>-4.0160636092863644</v>
      </c>
      <c r="AT463">
        <f t="shared" si="365"/>
        <v>-10381.750381069785</v>
      </c>
      <c r="AU463">
        <f t="shared" si="366"/>
        <v>-2355.7488429439395</v>
      </c>
      <c r="AV463">
        <f t="shared" si="407"/>
        <v>-2.9184586217660859</v>
      </c>
      <c r="AW463">
        <f t="shared" si="408"/>
        <v>737.30558513082508</v>
      </c>
      <c r="AX463">
        <f t="shared" si="409"/>
        <v>-4875.4255947302654</v>
      </c>
      <c r="AY463">
        <f t="shared" si="417"/>
        <v>-1.4207046709460409</v>
      </c>
      <c r="BA463">
        <f t="shared" si="398"/>
        <v>2.1589879115680026</v>
      </c>
      <c r="BB463">
        <f t="shared" si="410"/>
        <v>6.6850042134839782</v>
      </c>
      <c r="BC463">
        <f t="shared" si="411"/>
        <v>-1.497753950820045</v>
      </c>
      <c r="BD463">
        <f t="shared" si="399"/>
        <v>-265.81498022909113</v>
      </c>
      <c r="BF463">
        <f t="shared" si="400"/>
        <v>-64.444811201928076</v>
      </c>
      <c r="BG463">
        <f t="shared" si="401"/>
        <v>-219.17357660797768</v>
      </c>
      <c r="BH463">
        <f t="shared" si="412"/>
        <v>-39.173576607977679</v>
      </c>
      <c r="BI463">
        <f t="shared" si="413"/>
        <v>-39.173576607977679</v>
      </c>
      <c r="BJ463">
        <f t="shared" si="402"/>
        <v>0</v>
      </c>
      <c r="BK463">
        <f t="shared" si="414"/>
        <v>0</v>
      </c>
      <c r="BM463">
        <f t="shared" si="415"/>
        <v>-71.129815415412054</v>
      </c>
      <c r="BN463">
        <f t="shared" si="403"/>
        <v>-133.35859637888652</v>
      </c>
      <c r="BQ463" s="56">
        <f t="shared" si="416"/>
        <v>23.586965013769117</v>
      </c>
    </row>
    <row r="464" spans="1:69" x14ac:dyDescent="0.25">
      <c r="A464">
        <f t="shared" si="372"/>
        <v>1250000</v>
      </c>
      <c r="B464">
        <f t="shared" si="404"/>
        <v>1250</v>
      </c>
      <c r="C464">
        <f t="shared" si="373"/>
        <v>1.4574668516787583</v>
      </c>
      <c r="D464">
        <f t="shared" si="374"/>
        <v>0.8146515179104864</v>
      </c>
      <c r="F464">
        <f t="shared" si="375"/>
        <v>1.2625756307651931E-5</v>
      </c>
      <c r="G464">
        <f t="shared" si="376"/>
        <v>1.3897714370815118E-3</v>
      </c>
      <c r="H464">
        <f t="shared" si="377"/>
        <v>-3.1402028785629188</v>
      </c>
      <c r="J464">
        <f t="shared" si="378"/>
        <v>15</v>
      </c>
      <c r="M464">
        <f t="shared" si="379"/>
        <v>2.1134009663546973E-3</v>
      </c>
      <c r="N464">
        <f t="shared" si="380"/>
        <v>-1.5707963250000001</v>
      </c>
      <c r="O464">
        <f t="shared" si="381"/>
        <v>311.01927997153484</v>
      </c>
      <c r="P464">
        <f t="shared" si="382"/>
        <v>1.5675810864951465</v>
      </c>
      <c r="Q464">
        <f t="shared" si="383"/>
        <v>217.59685876004644</v>
      </c>
      <c r="R464">
        <f t="shared" si="384"/>
        <v>1.5662006560405544</v>
      </c>
      <c r="S464">
        <f t="shared" si="385"/>
        <v>0.17772617681249708</v>
      </c>
      <c r="T464">
        <f t="shared" si="386"/>
        <v>-1.3921209680308217</v>
      </c>
      <c r="U464">
        <f t="shared" si="387"/>
        <v>0.22319118183501557</v>
      </c>
      <c r="V464">
        <f t="shared" si="388"/>
        <v>-1.3457093129861588</v>
      </c>
      <c r="X464">
        <f t="shared" si="405"/>
        <v>-56.104047738651381</v>
      </c>
      <c r="Y464">
        <f t="shared" si="389"/>
        <v>-200.55793049556189</v>
      </c>
      <c r="Z464">
        <f t="shared" si="406"/>
        <v>-20.557930495561891</v>
      </c>
      <c r="AC464">
        <v>1</v>
      </c>
      <c r="AD464">
        <f t="shared" si="390"/>
        <v>311.01767235</v>
      </c>
      <c r="AE464">
        <f t="shared" si="391"/>
        <v>-0.11480817293329704</v>
      </c>
      <c r="AF464">
        <f t="shared" si="392"/>
        <v>2.6287276498875002E-2</v>
      </c>
      <c r="AG464">
        <f t="shared" si="367"/>
        <v>581.10119000651468</v>
      </c>
      <c r="AH464">
        <f t="shared" si="368"/>
        <v>-2575.9673474317729</v>
      </c>
      <c r="AJ464">
        <f t="shared" si="393"/>
        <v>18000</v>
      </c>
      <c r="AK464">
        <f t="shared" si="394"/>
        <v>99667.026821250009</v>
      </c>
      <c r="AL464">
        <v>1</v>
      </c>
      <c r="AM464">
        <f t="shared" si="395"/>
        <v>217.59456092062501</v>
      </c>
      <c r="AN464">
        <f t="shared" si="369"/>
        <v>458.41055188318711</v>
      </c>
      <c r="AO464">
        <f t="shared" si="370"/>
        <v>-80.615937153482918</v>
      </c>
      <c r="AQ464">
        <f t="shared" si="396"/>
        <v>1.599999744000041E-3</v>
      </c>
      <c r="AR464">
        <f t="shared" si="397"/>
        <v>-3.9999993600001025</v>
      </c>
      <c r="AT464">
        <f t="shared" si="365"/>
        <v>-10302.937979353004</v>
      </c>
      <c r="AU464">
        <f t="shared" si="366"/>
        <v>-2328.5259352178</v>
      </c>
      <c r="AV464">
        <f t="shared" si="407"/>
        <v>-2.9193208801021386</v>
      </c>
      <c r="AW464">
        <f t="shared" si="408"/>
        <v>735.31561624046753</v>
      </c>
      <c r="AX464">
        <f t="shared" si="409"/>
        <v>-4856.9580391200352</v>
      </c>
      <c r="AY464">
        <f t="shared" si="417"/>
        <v>-1.4205430697404786</v>
      </c>
      <c r="BA464">
        <f t="shared" si="398"/>
        <v>2.1502723608571581</v>
      </c>
      <c r="BB464">
        <f t="shared" si="410"/>
        <v>6.6498694525060973</v>
      </c>
      <c r="BC464">
        <f t="shared" si="411"/>
        <v>-1.49877781036166</v>
      </c>
      <c r="BD464">
        <f t="shared" si="399"/>
        <v>-265.87364305970692</v>
      </c>
      <c r="BF464">
        <f t="shared" si="400"/>
        <v>-64.53118359228759</v>
      </c>
      <c r="BG464">
        <f t="shared" si="401"/>
        <v>-219.11792121825104</v>
      </c>
      <c r="BH464">
        <f t="shared" si="412"/>
        <v>-39.117921218251041</v>
      </c>
      <c r="BI464">
        <f t="shared" si="413"/>
        <v>-39.117921218251041</v>
      </c>
      <c r="BJ464">
        <f t="shared" si="402"/>
        <v>0</v>
      </c>
      <c r="BK464">
        <f t="shared" si="414"/>
        <v>0</v>
      </c>
      <c r="BM464">
        <f t="shared" si="415"/>
        <v>-71.181053044793686</v>
      </c>
      <c r="BN464">
        <f t="shared" si="403"/>
        <v>-133.24427815854415</v>
      </c>
      <c r="BQ464" s="56">
        <f t="shared" si="416"/>
        <v>23.551830252791234</v>
      </c>
    </row>
    <row r="465" spans="1:69" x14ac:dyDescent="0.25">
      <c r="A465">
        <f t="shared" si="372"/>
        <v>1255000</v>
      </c>
      <c r="B465">
        <f t="shared" si="404"/>
        <v>1255</v>
      </c>
      <c r="C465">
        <f t="shared" si="373"/>
        <v>1.4605551301085182</v>
      </c>
      <c r="D465">
        <f t="shared" si="374"/>
        <v>0.81664387549524642</v>
      </c>
      <c r="F465">
        <f t="shared" si="375"/>
        <v>1.2525351886399139E-5</v>
      </c>
      <c r="G465">
        <f t="shared" si="376"/>
        <v>1.384234363920375E-3</v>
      </c>
      <c r="H465">
        <f t="shared" si="377"/>
        <v>-3.1402084156360797</v>
      </c>
      <c r="J465">
        <f t="shared" si="378"/>
        <v>15</v>
      </c>
      <c r="M465">
        <f t="shared" si="379"/>
        <v>2.1049810421859536E-3</v>
      </c>
      <c r="N465">
        <f t="shared" si="380"/>
        <v>-1.5707963250000001</v>
      </c>
      <c r="O465">
        <f t="shared" si="381"/>
        <v>312.26334425610111</v>
      </c>
      <c r="P465">
        <f t="shared" si="382"/>
        <v>1.5675938961297007</v>
      </c>
      <c r="Q465">
        <f t="shared" si="383"/>
        <v>218.4672278490863</v>
      </c>
      <c r="R465">
        <f t="shared" si="384"/>
        <v>1.5662189652295311</v>
      </c>
      <c r="S465">
        <f t="shared" si="385"/>
        <v>0.17704034069855387</v>
      </c>
      <c r="T465">
        <f t="shared" si="386"/>
        <v>-1.3928178555066186</v>
      </c>
      <c r="U465">
        <f t="shared" si="387"/>
        <v>0.22234601793614006</v>
      </c>
      <c r="V465">
        <f t="shared" si="388"/>
        <v>-1.3465762621776241</v>
      </c>
      <c r="X465">
        <f t="shared" si="405"/>
        <v>-56.186875294566896</v>
      </c>
      <c r="Y465">
        <f t="shared" si="389"/>
        <v>-200.53191232919772</v>
      </c>
      <c r="Z465">
        <f t="shared" si="406"/>
        <v>-20.531912329197723</v>
      </c>
      <c r="AC465">
        <v>1</v>
      </c>
      <c r="AD465">
        <f t="shared" si="390"/>
        <v>312.26174303940002</v>
      </c>
      <c r="AE465">
        <f t="shared" si="391"/>
        <v>-0.11572847524753033</v>
      </c>
      <c r="AF465">
        <f t="shared" si="392"/>
        <v>2.6392425604870498E-2</v>
      </c>
      <c r="AG465">
        <f t="shared" si="367"/>
        <v>576.70858037036328</v>
      </c>
      <c r="AH465">
        <f t="shared" si="368"/>
        <v>-2566.70628469741</v>
      </c>
      <c r="AJ465">
        <f t="shared" si="393"/>
        <v>18000</v>
      </c>
      <c r="AK465">
        <f t="shared" si="394"/>
        <v>100065.69492853501</v>
      </c>
      <c r="AL465">
        <v>1</v>
      </c>
      <c r="AM465">
        <f t="shared" si="395"/>
        <v>218.46493916430754</v>
      </c>
      <c r="AN465">
        <f t="shared" si="369"/>
        <v>458.40760573861172</v>
      </c>
      <c r="AO465">
        <f t="shared" si="370"/>
        <v>-80.294771606662025</v>
      </c>
      <c r="AQ465">
        <f t="shared" si="396"/>
        <v>1.5872761404936207E-3</v>
      </c>
      <c r="AR465">
        <f t="shared" si="397"/>
        <v>-3.9840631126389878</v>
      </c>
      <c r="AT465">
        <f t="shared" si="365"/>
        <v>-10225.004434071976</v>
      </c>
      <c r="AU465">
        <f t="shared" si="366"/>
        <v>-2301.7174534413166</v>
      </c>
      <c r="AV465">
        <f t="shared" si="407"/>
        <v>-2.9201766132842937</v>
      </c>
      <c r="AW465">
        <f t="shared" si="408"/>
        <v>733.34578244392947</v>
      </c>
      <c r="AX465">
        <f t="shared" si="409"/>
        <v>-4838.6261704730641</v>
      </c>
      <c r="AY465">
        <f t="shared" si="417"/>
        <v>-1.4203803297525259</v>
      </c>
      <c r="BA465">
        <f t="shared" si="398"/>
        <v>2.1416260545876238</v>
      </c>
      <c r="BB465">
        <f t="shared" si="410"/>
        <v>6.6148728349895789</v>
      </c>
      <c r="BC465">
        <f t="shared" si="411"/>
        <v>-1.4997962835317677</v>
      </c>
      <c r="BD465">
        <f t="shared" si="399"/>
        <v>-265.93199727396808</v>
      </c>
      <c r="BF465">
        <f t="shared" si="400"/>
        <v>-64.61714417894288</v>
      </c>
      <c r="BG465">
        <f t="shared" si="401"/>
        <v>-219.06243900241748</v>
      </c>
      <c r="BH465">
        <f t="shared" si="412"/>
        <v>-39.062439002417477</v>
      </c>
      <c r="BI465">
        <f t="shared" si="413"/>
        <v>-39.062439002417477</v>
      </c>
      <c r="BJ465">
        <f t="shared" si="402"/>
        <v>0</v>
      </c>
      <c r="BK465">
        <f t="shared" si="414"/>
        <v>0</v>
      </c>
      <c r="BM465">
        <f t="shared" si="415"/>
        <v>-71.232017013932449</v>
      </c>
      <c r="BN465">
        <f t="shared" si="403"/>
        <v>-133.1304417284494</v>
      </c>
      <c r="BQ465" s="56">
        <f t="shared" si="416"/>
        <v>23.516833635274715</v>
      </c>
    </row>
    <row r="466" spans="1:69" x14ac:dyDescent="0.25">
      <c r="A466">
        <f t="shared" si="372"/>
        <v>1260000</v>
      </c>
      <c r="B466">
        <f t="shared" si="404"/>
        <v>1260</v>
      </c>
      <c r="C466">
        <f t="shared" si="373"/>
        <v>1.463649181716093</v>
      </c>
      <c r="D466">
        <f t="shared" si="374"/>
        <v>0.81862781751944014</v>
      </c>
      <c r="F466">
        <f t="shared" si="375"/>
        <v>1.2426140401444166E-5</v>
      </c>
      <c r="G466">
        <f t="shared" si="376"/>
        <v>1.3787412373838885E-3</v>
      </c>
      <c r="H466">
        <f t="shared" si="377"/>
        <v>-3.1402139087626164</v>
      </c>
      <c r="J466">
        <f t="shared" si="378"/>
        <v>15</v>
      </c>
      <c r="M466">
        <f t="shared" si="379"/>
        <v>2.0966279428121996E-3</v>
      </c>
      <c r="N466">
        <f t="shared" si="380"/>
        <v>-1.5707963250000001</v>
      </c>
      <c r="O466">
        <f t="shared" si="381"/>
        <v>313.50740859149897</v>
      </c>
      <c r="P466">
        <f t="shared" si="382"/>
        <v>1.5676066041015269</v>
      </c>
      <c r="Q466">
        <f t="shared" si="383"/>
        <v>219.33759701078094</v>
      </c>
      <c r="R466">
        <f t="shared" si="384"/>
        <v>1.5662371291105168</v>
      </c>
      <c r="S466">
        <f t="shared" si="385"/>
        <v>0.17635969278477104</v>
      </c>
      <c r="T466">
        <f t="shared" si="386"/>
        <v>-1.3935093848197957</v>
      </c>
      <c r="U466">
        <f t="shared" si="387"/>
        <v>0.22150706609375881</v>
      </c>
      <c r="V466">
        <f t="shared" si="388"/>
        <v>-1.3474366696987155</v>
      </c>
      <c r="X466">
        <f t="shared" si="405"/>
        <v>-56.269326258410139</v>
      </c>
      <c r="Y466">
        <f t="shared" si="389"/>
        <v>-200.50570616115235</v>
      </c>
      <c r="Z466">
        <f t="shared" si="406"/>
        <v>-20.505706161152347</v>
      </c>
      <c r="AC466">
        <v>1</v>
      </c>
      <c r="AD466">
        <f t="shared" si="390"/>
        <v>313.50581372880004</v>
      </c>
      <c r="AE466">
        <f t="shared" si="391"/>
        <v>-0.1166524514232975</v>
      </c>
      <c r="AF466">
        <f t="shared" si="392"/>
        <v>2.6497574710866001E-2</v>
      </c>
      <c r="AG466">
        <f t="shared" si="367"/>
        <v>572.36473882130804</v>
      </c>
      <c r="AH466">
        <f t="shared" si="368"/>
        <v>-2557.507644802341</v>
      </c>
      <c r="AJ466">
        <f t="shared" si="393"/>
        <v>18000</v>
      </c>
      <c r="AK466">
        <f t="shared" si="394"/>
        <v>100464.36303582</v>
      </c>
      <c r="AL466">
        <v>1</v>
      </c>
      <c r="AM466">
        <f t="shared" si="395"/>
        <v>219.33531740799</v>
      </c>
      <c r="AN466">
        <f t="shared" si="369"/>
        <v>458.40469459657805</v>
      </c>
      <c r="AO466">
        <f t="shared" si="370"/>
        <v>-79.976154833167854</v>
      </c>
      <c r="AQ466">
        <f t="shared" si="396"/>
        <v>1.5747037076871209E-3</v>
      </c>
      <c r="AR466">
        <f t="shared" si="397"/>
        <v>-3.9682533433715448</v>
      </c>
      <c r="AT466">
        <f t="shared" si="365"/>
        <v>-10147.936957308802</v>
      </c>
      <c r="AU466">
        <f t="shared" si="366"/>
        <v>-2275.3156052263448</v>
      </c>
      <c r="AV466">
        <f t="shared" si="407"/>
        <v>-2.9210258938109854</v>
      </c>
      <c r="AW466">
        <f t="shared" si="408"/>
        <v>731.39583148968177</v>
      </c>
      <c r="AX466">
        <f t="shared" si="409"/>
        <v>-4820.4285392090587</v>
      </c>
      <c r="AY466">
        <f t="shared" si="417"/>
        <v>-1.4202164583712968</v>
      </c>
      <c r="BA466">
        <f t="shared" si="398"/>
        <v>2.1330481679606437</v>
      </c>
      <c r="BB466">
        <f t="shared" si="410"/>
        <v>6.5800132537922842</v>
      </c>
      <c r="BC466">
        <f t="shared" si="411"/>
        <v>-1.5008094354396886</v>
      </c>
      <c r="BD466">
        <f t="shared" si="399"/>
        <v>-265.99004660236392</v>
      </c>
      <c r="BF466">
        <f t="shared" si="400"/>
        <v>-64.702696552685623</v>
      </c>
      <c r="BG466">
        <f t="shared" si="401"/>
        <v>-219.00713155886572</v>
      </c>
      <c r="BH466">
        <f t="shared" si="412"/>
        <v>-39.007131558865723</v>
      </c>
      <c r="BI466">
        <f t="shared" si="413"/>
        <v>-39.007131558865723</v>
      </c>
      <c r="BJ466">
        <f t="shared" si="402"/>
        <v>0</v>
      </c>
      <c r="BK466">
        <f t="shared" si="414"/>
        <v>0</v>
      </c>
      <c r="BM466">
        <f t="shared" si="415"/>
        <v>-71.282709806477897</v>
      </c>
      <c r="BN466">
        <f t="shared" si="403"/>
        <v>-133.01708495650183</v>
      </c>
      <c r="BQ466" s="56">
        <f t="shared" si="416"/>
        <v>23.481974054077419</v>
      </c>
    </row>
    <row r="467" spans="1:69" x14ac:dyDescent="0.25">
      <c r="A467">
        <f t="shared" si="372"/>
        <v>1265000</v>
      </c>
      <c r="B467">
        <f t="shared" si="404"/>
        <v>1265</v>
      </c>
      <c r="C467">
        <f t="shared" si="373"/>
        <v>1.4667489699665814</v>
      </c>
      <c r="D467">
        <f t="shared" si="374"/>
        <v>0.82060338167157987</v>
      </c>
      <c r="F467">
        <f t="shared" si="375"/>
        <v>1.2328103029089869E-5</v>
      </c>
      <c r="G467">
        <f t="shared" si="376"/>
        <v>1.3732915363406906E-3</v>
      </c>
      <c r="H467">
        <f t="shared" si="377"/>
        <v>-3.1402193584636597</v>
      </c>
      <c r="J467">
        <f t="shared" si="378"/>
        <v>15</v>
      </c>
      <c r="M467">
        <f t="shared" si="379"/>
        <v>2.0883408758445628E-3</v>
      </c>
      <c r="N467">
        <f t="shared" si="380"/>
        <v>-1.5707963250000001</v>
      </c>
      <c r="O467">
        <f t="shared" si="381"/>
        <v>314.75147297712573</v>
      </c>
      <c r="P467">
        <f t="shared" si="382"/>
        <v>1.5676192116160961</v>
      </c>
      <c r="Q467">
        <f t="shared" si="383"/>
        <v>220.20796624426882</v>
      </c>
      <c r="R467">
        <f t="shared" si="384"/>
        <v>1.5662551494064834</v>
      </c>
      <c r="S467">
        <f t="shared" si="385"/>
        <v>0.17568417540264475</v>
      </c>
      <c r="T467">
        <f t="shared" si="386"/>
        <v>-1.3941956168758631</v>
      </c>
      <c r="U467">
        <f t="shared" si="387"/>
        <v>0.22067425996020279</v>
      </c>
      <c r="V467">
        <f t="shared" si="388"/>
        <v>-1.348290608052964</v>
      </c>
      <c r="X467">
        <f t="shared" si="405"/>
        <v>-56.351403681604488</v>
      </c>
      <c r="Y467">
        <f t="shared" si="389"/>
        <v>-200.47931733787919</v>
      </c>
      <c r="Z467">
        <f t="shared" si="406"/>
        <v>-20.479317337879195</v>
      </c>
      <c r="AC467">
        <v>1</v>
      </c>
      <c r="AD467">
        <f t="shared" si="390"/>
        <v>314.74988441820005</v>
      </c>
      <c r="AE467">
        <f t="shared" si="391"/>
        <v>-0.11758010146059855</v>
      </c>
      <c r="AF467">
        <f t="shared" si="392"/>
        <v>2.6602723816861497E-2</v>
      </c>
      <c r="AG467">
        <f t="shared" si="367"/>
        <v>568.06895899747303</v>
      </c>
      <c r="AH467">
        <f t="shared" si="368"/>
        <v>-2548.3708473705287</v>
      </c>
      <c r="AJ467">
        <f t="shared" si="393"/>
        <v>18000</v>
      </c>
      <c r="AK467">
        <f t="shared" si="394"/>
        <v>100863.03114310501</v>
      </c>
      <c r="AL467">
        <v>1</v>
      </c>
      <c r="AM467">
        <f t="shared" si="395"/>
        <v>220.2056956516725</v>
      </c>
      <c r="AN467">
        <f t="shared" si="369"/>
        <v>458.40181790480051</v>
      </c>
      <c r="AO467">
        <f t="shared" si="370"/>
        <v>-79.660056612899723</v>
      </c>
      <c r="AQ467">
        <f t="shared" si="396"/>
        <v>1.5622800602602665E-3</v>
      </c>
      <c r="AR467">
        <f t="shared" si="397"/>
        <v>-3.9525685524584744</v>
      </c>
      <c r="AT467">
        <f t="shared" si="365"/>
        <v>-10071.722988511212</v>
      </c>
      <c r="AU467">
        <f t="shared" si="366"/>
        <v>-2249.3127719222302</v>
      </c>
      <c r="AV467">
        <f t="shared" si="407"/>
        <v>-2.9218687931302485</v>
      </c>
      <c r="AW467">
        <f t="shared" si="408"/>
        <v>729.46551463956814</v>
      </c>
      <c r="AX467">
        <f t="shared" si="409"/>
        <v>-4802.3637157407611</v>
      </c>
      <c r="AY467">
        <f t="shared" si="417"/>
        <v>-1.4200514629926544</v>
      </c>
      <c r="BA467">
        <f t="shared" si="398"/>
        <v>2.1245378892142863</v>
      </c>
      <c r="BB467">
        <f t="shared" si="410"/>
        <v>6.5452896148882269</v>
      </c>
      <c r="BC467">
        <f t="shared" si="411"/>
        <v>-1.5018173301375941</v>
      </c>
      <c r="BD467">
        <f t="shared" si="399"/>
        <v>-266.04779471481351</v>
      </c>
      <c r="BF467">
        <f t="shared" si="400"/>
        <v>-64.787844261250072</v>
      </c>
      <c r="BG467">
        <f t="shared" si="401"/>
        <v>-218.95200042798078</v>
      </c>
      <c r="BH467">
        <f t="shared" si="412"/>
        <v>-38.952000427980778</v>
      </c>
      <c r="BI467">
        <f t="shared" si="413"/>
        <v>-38.952000427980778</v>
      </c>
      <c r="BJ467">
        <f t="shared" si="402"/>
        <v>0</v>
      </c>
      <c r="BK467">
        <f t="shared" si="414"/>
        <v>0</v>
      </c>
      <c r="BM467">
        <f t="shared" si="415"/>
        <v>-71.333133876138291</v>
      </c>
      <c r="BN467">
        <f t="shared" si="403"/>
        <v>-132.9042057131673</v>
      </c>
      <c r="BQ467" s="56">
        <f t="shared" si="416"/>
        <v>23.447250415173361</v>
      </c>
    </row>
    <row r="468" spans="1:69" x14ac:dyDescent="0.25">
      <c r="A468">
        <f t="shared" si="372"/>
        <v>1270000</v>
      </c>
      <c r="B468">
        <f t="shared" si="404"/>
        <v>1270</v>
      </c>
      <c r="C468">
        <f t="shared" si="373"/>
        <v>1.4698544585658222</v>
      </c>
      <c r="D468">
        <f t="shared" si="374"/>
        <v>0.82257060558413031</v>
      </c>
      <c r="F468">
        <f t="shared" si="375"/>
        <v>1.2231221315462063E-5</v>
      </c>
      <c r="G468">
        <f t="shared" si="376"/>
        <v>1.3678847478667052E-3</v>
      </c>
      <c r="H468">
        <f t="shared" si="377"/>
        <v>-3.1402247652521336</v>
      </c>
      <c r="J468">
        <f t="shared" si="378"/>
        <v>15</v>
      </c>
      <c r="M468">
        <f t="shared" si="379"/>
        <v>2.0801190613727338E-3</v>
      </c>
      <c r="N468">
        <f t="shared" si="380"/>
        <v>-1.5707963250000001</v>
      </c>
      <c r="O468">
        <f t="shared" si="381"/>
        <v>315.9955374123881</v>
      </c>
      <c r="P468">
        <f t="shared" si="382"/>
        <v>1.567631719859895</v>
      </c>
      <c r="Q468">
        <f t="shared" si="383"/>
        <v>221.07833554870203</v>
      </c>
      <c r="R468">
        <f t="shared" si="384"/>
        <v>1.5662730278132704</v>
      </c>
      <c r="S468">
        <f t="shared" si="385"/>
        <v>0.17501373171995682</v>
      </c>
      <c r="T468">
        <f t="shared" si="386"/>
        <v>-1.3948766116707538</v>
      </c>
      <c r="U468">
        <f t="shared" si="387"/>
        <v>0.21984753410002159</v>
      </c>
      <c r="V468">
        <f t="shared" si="388"/>
        <v>-1.3491381486954592</v>
      </c>
      <c r="X468">
        <f t="shared" si="405"/>
        <v>-56.43311058246961</v>
      </c>
      <c r="Y468">
        <f t="shared" si="389"/>
        <v>-200.45275109902909</v>
      </c>
      <c r="Z468">
        <f t="shared" si="406"/>
        <v>-20.452751099029086</v>
      </c>
      <c r="AC468">
        <v>1</v>
      </c>
      <c r="AD468">
        <f t="shared" si="390"/>
        <v>315.99395510760002</v>
      </c>
      <c r="AE468">
        <f t="shared" si="391"/>
        <v>-0.11851142535943344</v>
      </c>
      <c r="AF468">
        <f t="shared" si="392"/>
        <v>2.6707872922857E-2</v>
      </c>
      <c r="AG468">
        <f t="shared" si="367"/>
        <v>563.82054703517144</v>
      </c>
      <c r="AH468">
        <f t="shared" si="368"/>
        <v>-2539.2953183491063</v>
      </c>
      <c r="AJ468">
        <f t="shared" si="393"/>
        <v>18000</v>
      </c>
      <c r="AK468">
        <f t="shared" si="394"/>
        <v>101261.69925039</v>
      </c>
      <c r="AL468">
        <v>1</v>
      </c>
      <c r="AM468">
        <f t="shared" si="395"/>
        <v>221.07607389535502</v>
      </c>
      <c r="AN468">
        <f t="shared" si="369"/>
        <v>458.39897512184314</v>
      </c>
      <c r="AO468">
        <f t="shared" si="370"/>
        <v>-79.346447201615135</v>
      </c>
      <c r="AQ468">
        <f t="shared" si="396"/>
        <v>1.5500028597552763E-3</v>
      </c>
      <c r="AR468">
        <f t="shared" si="397"/>
        <v>-3.9370072637784017</v>
      </c>
      <c r="AT468">
        <f t="shared" si="365"/>
        <v>-9996.3501897586284</v>
      </c>
      <c r="AU468">
        <f t="shared" si="366"/>
        <v>-2223.7015041501863</v>
      </c>
      <c r="AV468">
        <f t="shared" si="407"/>
        <v>-2.9227053816582971</v>
      </c>
      <c r="AW468">
        <f t="shared" si="408"/>
        <v>727.55458662281012</v>
      </c>
      <c r="AX468">
        <f t="shared" si="409"/>
        <v>-4784.4302901407736</v>
      </c>
      <c r="AY468">
        <f t="shared" si="417"/>
        <v>-1.4198853510163754</v>
      </c>
      <c r="BA468">
        <f t="shared" si="398"/>
        <v>2.1160944193672884</v>
      </c>
      <c r="BB468">
        <f t="shared" si="410"/>
        <v>6.5107008371623234</v>
      </c>
      <c r="BC468">
        <f t="shared" si="411"/>
        <v>-1.5028200306419217</v>
      </c>
      <c r="BD468">
        <f t="shared" si="399"/>
        <v>-266.10524522189274</v>
      </c>
      <c r="BF468">
        <f t="shared" si="400"/>
        <v>-64.872590809967434</v>
      </c>
      <c r="BG468">
        <f t="shared" si="401"/>
        <v>-218.8970470935455</v>
      </c>
      <c r="BH468">
        <f t="shared" si="412"/>
        <v>-38.897047093545495</v>
      </c>
      <c r="BI468">
        <f t="shared" si="413"/>
        <v>-38.897047093545495</v>
      </c>
      <c r="BJ468">
        <f t="shared" si="402"/>
        <v>0</v>
      </c>
      <c r="BK468">
        <f t="shared" si="414"/>
        <v>0</v>
      </c>
      <c r="BM468">
        <f t="shared" si="415"/>
        <v>-71.383291647129752</v>
      </c>
      <c r="BN468">
        <f t="shared" si="403"/>
        <v>-132.79180187165275</v>
      </c>
      <c r="BQ468" s="56">
        <f t="shared" si="416"/>
        <v>23.412661637447457</v>
      </c>
    </row>
    <row r="469" spans="1:69" x14ac:dyDescent="0.25">
      <c r="A469">
        <f t="shared" si="372"/>
        <v>1275000</v>
      </c>
      <c r="B469">
        <f t="shared" si="404"/>
        <v>1275</v>
      </c>
      <c r="C469">
        <f t="shared" si="373"/>
        <v>1.4729656114592709</v>
      </c>
      <c r="D469">
        <f t="shared" si="374"/>
        <v>0.82452952683069769</v>
      </c>
      <c r="F469">
        <f t="shared" si="375"/>
        <v>1.2135477167824696E-5</v>
      </c>
      <c r="G469">
        <f t="shared" si="376"/>
        <v>1.3625203670842025E-3</v>
      </c>
      <c r="H469">
        <f t="shared" si="377"/>
        <v>-3.1402301296329158</v>
      </c>
      <c r="J469">
        <f t="shared" si="378"/>
        <v>15</v>
      </c>
      <c r="M469">
        <f t="shared" si="379"/>
        <v>2.0719617317202913E-3</v>
      </c>
      <c r="N469">
        <f t="shared" si="380"/>
        <v>-1.5707963250000001</v>
      </c>
      <c r="O469">
        <f t="shared" si="381"/>
        <v>317.23960189670214</v>
      </c>
      <c r="P469">
        <f t="shared" si="382"/>
        <v>1.5676441300007997</v>
      </c>
      <c r="Q469">
        <f t="shared" si="383"/>
        <v>221.94870492324591</v>
      </c>
      <c r="R469">
        <f t="shared" si="384"/>
        <v>1.5662907660001166</v>
      </c>
      <c r="S469">
        <f t="shared" si="385"/>
        <v>0.17434830572596777</v>
      </c>
      <c r="T469">
        <f t="shared" si="386"/>
        <v>-1.3955524283075464</v>
      </c>
      <c r="U469">
        <f t="shared" si="387"/>
        <v>0.21902682397493314</v>
      </c>
      <c r="V469">
        <f t="shared" si="388"/>
        <v>-1.3499793620513727</v>
      </c>
      <c r="X469">
        <f t="shared" si="405"/>
        <v>-56.514449946657088</v>
      </c>
      <c r="Y469">
        <f t="shared" si="389"/>
        <v>-200.42601257958754</v>
      </c>
      <c r="Z469">
        <f t="shared" si="406"/>
        <v>-20.426012579587535</v>
      </c>
      <c r="AC469">
        <v>1</v>
      </c>
      <c r="AD469">
        <f t="shared" si="390"/>
        <v>317.23802579700003</v>
      </c>
      <c r="AE469">
        <f t="shared" si="391"/>
        <v>-0.11944642311980222</v>
      </c>
      <c r="AF469">
        <f t="shared" si="392"/>
        <v>2.6813022028852503E-2</v>
      </c>
      <c r="AG469">
        <f t="shared" si="367"/>
        <v>559.61882131004143</v>
      </c>
      <c r="AH469">
        <f t="shared" si="368"/>
        <v>-2530.2804899425096</v>
      </c>
      <c r="AJ469">
        <f t="shared" si="393"/>
        <v>18000</v>
      </c>
      <c r="AK469">
        <f t="shared" si="394"/>
        <v>101660.367357675</v>
      </c>
      <c r="AL469">
        <v>1</v>
      </c>
      <c r="AM469">
        <f t="shared" si="395"/>
        <v>221.94645213903752</v>
      </c>
      <c r="AN469">
        <f t="shared" si="369"/>
        <v>458.39616571686554</v>
      </c>
      <c r="AO469">
        <f t="shared" si="370"/>
        <v>-79.035297321600169</v>
      </c>
      <c r="AQ469">
        <f t="shared" si="396"/>
        <v>1.537869813476384E-3</v>
      </c>
      <c r="AR469">
        <f t="shared" si="397"/>
        <v>-3.9215680243647792</v>
      </c>
      <c r="AT469">
        <f t="shared" si="365"/>
        <v>-9921.8064411402465</v>
      </c>
      <c r="AU469">
        <f t="shared" si="366"/>
        <v>-2198.4745174672762</v>
      </c>
      <c r="AV469">
        <f t="shared" si="407"/>
        <v>-2.9235357287977237</v>
      </c>
      <c r="AW469">
        <f t="shared" si="408"/>
        <v>725.66280559022687</v>
      </c>
      <c r="AX469">
        <f t="shared" si="409"/>
        <v>-4766.6268718148085</v>
      </c>
      <c r="AY469">
        <f t="shared" si="417"/>
        <v>-1.41971812984345</v>
      </c>
      <c r="BA469">
        <f t="shared" si="398"/>
        <v>2.1077169719689173</v>
      </c>
      <c r="BB469">
        <f t="shared" si="410"/>
        <v>6.4762458522091713</v>
      </c>
      <c r="BC469">
        <f t="shared" si="411"/>
        <v>-1.5038175989542737</v>
      </c>
      <c r="BD469">
        <f t="shared" si="399"/>
        <v>-266.16240167603183</v>
      </c>
      <c r="BF469">
        <f t="shared" si="400"/>
        <v>-64.956939662408047</v>
      </c>
      <c r="BG469">
        <f t="shared" si="401"/>
        <v>-218.84227298410838</v>
      </c>
      <c r="BH469">
        <f t="shared" si="412"/>
        <v>-38.842272984108376</v>
      </c>
      <c r="BI469">
        <f t="shared" si="413"/>
        <v>-38.842272984108376</v>
      </c>
      <c r="BJ469">
        <f t="shared" si="402"/>
        <v>0</v>
      </c>
      <c r="BK469">
        <f t="shared" si="414"/>
        <v>0</v>
      </c>
      <c r="BM469">
        <f t="shared" si="415"/>
        <v>-71.433185514617207</v>
      </c>
      <c r="BN469">
        <f t="shared" si="403"/>
        <v>-132.67987130807657</v>
      </c>
      <c r="BQ469" s="56">
        <f t="shared" si="416"/>
        <v>23.37820665249431</v>
      </c>
    </row>
    <row r="470" spans="1:69" x14ac:dyDescent="0.25">
      <c r="A470">
        <f t="shared" si="372"/>
        <v>1280000</v>
      </c>
      <c r="B470">
        <f t="shared" si="404"/>
        <v>1280</v>
      </c>
      <c r="C470">
        <f t="shared" si="373"/>
        <v>1.4760823928308684</v>
      </c>
      <c r="D470">
        <f t="shared" si="374"/>
        <v>0.82648018292328718</v>
      </c>
      <c r="F470">
        <f t="shared" si="375"/>
        <v>1.2040852846132008E-5</v>
      </c>
      <c r="G470">
        <f t="shared" si="376"/>
        <v>1.3571978970046328E-3</v>
      </c>
      <c r="H470">
        <f t="shared" si="377"/>
        <v>-3.1402354521029956</v>
      </c>
      <c r="J470">
        <f t="shared" si="378"/>
        <v>15</v>
      </c>
      <c r="M470">
        <f t="shared" si="379"/>
        <v>2.0638681312057593E-3</v>
      </c>
      <c r="N470">
        <f t="shared" si="380"/>
        <v>-1.5707963250000001</v>
      </c>
      <c r="O470">
        <f t="shared" si="381"/>
        <v>318.4836664294931</v>
      </c>
      <c r="P470">
        <f t="shared" si="382"/>
        <v>1.5676564431884381</v>
      </c>
      <c r="Q470">
        <f t="shared" si="383"/>
        <v>222.81907436707888</v>
      </c>
      <c r="R470">
        <f t="shared" si="384"/>
        <v>1.5663083656101806</v>
      </c>
      <c r="S470">
        <f t="shared" si="385"/>
        <v>0.17368784221691563</v>
      </c>
      <c r="T470">
        <f t="shared" si="386"/>
        <v>-1.3962231250128301</v>
      </c>
      <c r="U470">
        <f t="shared" si="387"/>
        <v>0.21821206592905676</v>
      </c>
      <c r="V470">
        <f t="shared" si="388"/>
        <v>-1.3508143175340965</v>
      </c>
      <c r="X470">
        <f t="shared" si="405"/>
        <v>-56.595424727579598</v>
      </c>
      <c r="Y470">
        <f t="shared" si="389"/>
        <v>-200.39910681196775</v>
      </c>
      <c r="Z470">
        <f t="shared" si="406"/>
        <v>-20.399106811967755</v>
      </c>
      <c r="AC470">
        <v>1</v>
      </c>
      <c r="AD470">
        <f t="shared" si="390"/>
        <v>318.48209648640005</v>
      </c>
      <c r="AE470">
        <f t="shared" si="391"/>
        <v>-0.12038509474170486</v>
      </c>
      <c r="AF470">
        <f t="shared" si="392"/>
        <v>2.6918171134847999E-2</v>
      </c>
      <c r="AG470">
        <f t="shared" si="367"/>
        <v>555.46311218427149</v>
      </c>
      <c r="AH470">
        <f t="shared" si="368"/>
        <v>-2521.3258005467765</v>
      </c>
      <c r="AJ470">
        <f t="shared" si="393"/>
        <v>18000</v>
      </c>
      <c r="AK470">
        <f t="shared" si="394"/>
        <v>102059.03546496</v>
      </c>
      <c r="AL470">
        <v>1</v>
      </c>
      <c r="AM470">
        <f t="shared" si="395"/>
        <v>222.81683038272004</v>
      </c>
      <c r="AN470">
        <f t="shared" si="369"/>
        <v>458.39338916937396</v>
      </c>
      <c r="AO470">
        <f t="shared" si="370"/>
        <v>-78.726578152558716</v>
      </c>
      <c r="AQ470">
        <f t="shared" si="396"/>
        <v>1.5258786734193919E-3</v>
      </c>
      <c r="AR470">
        <f t="shared" si="397"/>
        <v>-3.9062494039536433</v>
      </c>
      <c r="AT470">
        <f t="shared" ref="AT470:AT533" si="418">-AR470*AH470+AG470*AQ470</f>
        <v>-9848.0798362420355</v>
      </c>
      <c r="AU470">
        <f t="shared" ref="AU470:AU533" si="419">AQ470*AH470+AG470*AR470</f>
        <v>-2173.6246881558427</v>
      </c>
      <c r="AV470">
        <f t="shared" si="407"/>
        <v>-2.9243599029553193</v>
      </c>
      <c r="AW470">
        <f t="shared" si="408"/>
        <v>723.78993306869563</v>
      </c>
      <c r="AX470">
        <f t="shared" si="409"/>
        <v>-4748.9520891812217</v>
      </c>
      <c r="AY470">
        <f t="shared" si="417"/>
        <v>-1.4195498068735108</v>
      </c>
      <c r="BA470">
        <f t="shared" si="398"/>
        <v>2.0994047728546597</v>
      </c>
      <c r="BB470">
        <f t="shared" si="410"/>
        <v>6.4419236041356642</v>
      </c>
      <c r="BC470">
        <f t="shared" si="411"/>
        <v>-1.5048100960818085</v>
      </c>
      <c r="BD470">
        <f t="shared" si="399"/>
        <v>-266.21926757268341</v>
      </c>
      <c r="BF470">
        <f t="shared" si="400"/>
        <v>-65.0408942410116</v>
      </c>
      <c r="BG470">
        <f t="shared" si="401"/>
        <v>-218.78767947431788</v>
      </c>
      <c r="BH470">
        <f t="shared" si="412"/>
        <v>-38.787679474317883</v>
      </c>
      <c r="BI470">
        <f t="shared" si="413"/>
        <v>-38.787679474317883</v>
      </c>
      <c r="BJ470">
        <f t="shared" si="402"/>
        <v>0</v>
      </c>
      <c r="BK470">
        <f t="shared" si="414"/>
        <v>0</v>
      </c>
      <c r="BM470">
        <f t="shared" si="415"/>
        <v>-71.482817845147267</v>
      </c>
      <c r="BN470">
        <f t="shared" si="403"/>
        <v>-132.56841190163451</v>
      </c>
      <c r="BQ470" s="56">
        <f t="shared" si="416"/>
        <v>23.343884404420798</v>
      </c>
    </row>
    <row r="471" spans="1:69" x14ac:dyDescent="0.25">
      <c r="A471">
        <f t="shared" si="372"/>
        <v>1285000</v>
      </c>
      <c r="B471">
        <f t="shared" si="404"/>
        <v>1285</v>
      </c>
      <c r="C471">
        <f t="shared" si="373"/>
        <v>1.4792047671018977</v>
      </c>
      <c r="D471">
        <f t="shared" si="374"/>
        <v>0.8284226113096278</v>
      </c>
      <c r="F471">
        <f t="shared" si="375"/>
        <v>1.1947330954810362E-5</v>
      </c>
      <c r="G471">
        <f t="shared" si="376"/>
        <v>1.3519168483751289E-3</v>
      </c>
      <c r="H471">
        <f t="shared" si="377"/>
        <v>-3.1402407331516251</v>
      </c>
      <c r="J471">
        <f t="shared" si="378"/>
        <v>15</v>
      </c>
      <c r="M471">
        <f t="shared" si="379"/>
        <v>2.055837515909239E-3</v>
      </c>
      <c r="N471">
        <f t="shared" si="380"/>
        <v>-1.5707963250000001</v>
      </c>
      <c r="O471">
        <f t="shared" si="381"/>
        <v>319.7277310101951</v>
      </c>
      <c r="P471">
        <f t="shared" si="382"/>
        <v>1.5676686605545458</v>
      </c>
      <c r="Q471">
        <f t="shared" si="383"/>
        <v>223.68944387939214</v>
      </c>
      <c r="R471">
        <f t="shared" si="384"/>
        <v>1.5663258282610462</v>
      </c>
      <c r="S471">
        <f t="shared" si="385"/>
        <v>0.17303228678181479</v>
      </c>
      <c r="T471">
        <f t="shared" si="386"/>
        <v>-1.3968887591527099</v>
      </c>
      <c r="U471">
        <f t="shared" si="387"/>
        <v>0.2174031971744233</v>
      </c>
      <c r="V471">
        <f t="shared" si="388"/>
        <v>-1.3516430835630084</v>
      </c>
      <c r="X471">
        <f t="shared" si="405"/>
        <v>-56.676037846833452</v>
      </c>
      <c r="Y471">
        <f t="shared" si="389"/>
        <v>-200.37203872805796</v>
      </c>
      <c r="Z471">
        <f t="shared" si="406"/>
        <v>-20.372038728057959</v>
      </c>
      <c r="AC471">
        <v>1</v>
      </c>
      <c r="AD471">
        <f t="shared" si="390"/>
        <v>319.72616717580001</v>
      </c>
      <c r="AE471">
        <f t="shared" si="391"/>
        <v>-0.12132744022514137</v>
      </c>
      <c r="AF471">
        <f t="shared" si="392"/>
        <v>2.7023320240843501E-2</v>
      </c>
      <c r="AG471">
        <f t="shared" si="367"/>
        <v>551.35276175975036</v>
      </c>
      <c r="AH471">
        <f t="shared" si="368"/>
        <v>-2512.4306946840775</v>
      </c>
      <c r="AJ471">
        <f t="shared" si="393"/>
        <v>18000</v>
      </c>
      <c r="AK471">
        <f t="shared" si="394"/>
        <v>102457.70357224501</v>
      </c>
      <c r="AL471">
        <v>1</v>
      </c>
      <c r="AM471">
        <f t="shared" si="395"/>
        <v>223.68720862640248</v>
      </c>
      <c r="AN471">
        <f t="shared" si="369"/>
        <v>458.39064496898135</v>
      </c>
      <c r="AO471">
        <f t="shared" si="370"/>
        <v>-78.42026132271441</v>
      </c>
      <c r="AQ471">
        <f t="shared" si="396"/>
        <v>1.5140272352303238E-3</v>
      </c>
      <c r="AR471">
        <f t="shared" si="397"/>
        <v>-3.8910499945419317</v>
      </c>
      <c r="AT471">
        <f t="shared" si="418"/>
        <v>-9775.158677739937</v>
      </c>
      <c r="AU471">
        <f t="shared" si="419"/>
        <v>-2149.1450491343357</v>
      </c>
      <c r="AV471">
        <f t="shared" si="407"/>
        <v>-2.9251779715595272</v>
      </c>
      <c r="AW471">
        <f t="shared" si="408"/>
        <v>721.93573391588086</v>
      </c>
      <c r="AX471">
        <f t="shared" si="409"/>
        <v>-4731.404589356709</v>
      </c>
      <c r="AY471">
        <f t="shared" si="417"/>
        <v>-1.4193803895023867</v>
      </c>
      <c r="BA471">
        <f t="shared" si="398"/>
        <v>2.0911570599075939</v>
      </c>
      <c r="BB471">
        <f t="shared" si="410"/>
        <v>6.4077330493673887</v>
      </c>
      <c r="BC471">
        <f t="shared" si="411"/>
        <v>-1.5057975820571405</v>
      </c>
      <c r="BD471">
        <f t="shared" si="399"/>
        <v>-266.27584635146292</v>
      </c>
      <c r="BF471">
        <f t="shared" si="400"/>
        <v>-65.124457927705762</v>
      </c>
      <c r="BG471">
        <f t="shared" si="401"/>
        <v>-218.73326788622478</v>
      </c>
      <c r="BH471">
        <f t="shared" si="412"/>
        <v>-38.73326788622478</v>
      </c>
      <c r="BI471">
        <f t="shared" si="413"/>
        <v>-38.73326788622478</v>
      </c>
      <c r="BJ471">
        <f t="shared" si="402"/>
        <v>0</v>
      </c>
      <c r="BK471">
        <f t="shared" si="414"/>
        <v>0</v>
      </c>
      <c r="BM471">
        <f t="shared" si="415"/>
        <v>-71.532190977073142</v>
      </c>
      <c r="BN471">
        <f t="shared" si="403"/>
        <v>-132.45742153476183</v>
      </c>
      <c r="BQ471" s="56">
        <f t="shared" si="416"/>
        <v>23.309693849652525</v>
      </c>
    </row>
    <row r="472" spans="1:69" x14ac:dyDescent="0.25">
      <c r="A472">
        <f t="shared" si="372"/>
        <v>1290000</v>
      </c>
      <c r="B472">
        <f t="shared" si="404"/>
        <v>1290</v>
      </c>
      <c r="C472">
        <f t="shared" si="373"/>
        <v>1.4823326989298375</v>
      </c>
      <c r="D472">
        <f t="shared" si="374"/>
        <v>0.83035684937056331</v>
      </c>
      <c r="F472">
        <f t="shared" si="375"/>
        <v>1.1854894434762628E-5</v>
      </c>
      <c r="G472">
        <f t="shared" si="376"/>
        <v>1.3466767395285816E-3</v>
      </c>
      <c r="H472">
        <f t="shared" si="377"/>
        <v>-3.1402459732604715</v>
      </c>
      <c r="J472">
        <f t="shared" si="378"/>
        <v>15</v>
      </c>
      <c r="M472">
        <f t="shared" si="379"/>
        <v>2.047869153444474E-3</v>
      </c>
      <c r="N472">
        <f t="shared" si="380"/>
        <v>-1.5707963250000001</v>
      </c>
      <c r="O472">
        <f t="shared" si="381"/>
        <v>320.97179563825091</v>
      </c>
      <c r="P472">
        <f t="shared" si="382"/>
        <v>1.5676807832133119</v>
      </c>
      <c r="Q472">
        <f t="shared" si="383"/>
        <v>224.55981345938946</v>
      </c>
      <c r="R472">
        <f t="shared" si="384"/>
        <v>1.5663431555452203</v>
      </c>
      <c r="S472">
        <f t="shared" si="385"/>
        <v>0.17238158578854651</v>
      </c>
      <c r="T472">
        <f t="shared" si="386"/>
        <v>-1.3975493872484703</v>
      </c>
      <c r="U472">
        <f t="shared" si="387"/>
        <v>0.21660015577675718</v>
      </c>
      <c r="V472">
        <f t="shared" si="388"/>
        <v>-1.3524657275808727</v>
      </c>
      <c r="X472">
        <f t="shared" si="405"/>
        <v>-56.756292194614623</v>
      </c>
      <c r="Y472">
        <f t="shared" si="389"/>
        <v>-200.34481316122549</v>
      </c>
      <c r="Z472">
        <f t="shared" si="406"/>
        <v>-20.344813161225488</v>
      </c>
      <c r="AC472">
        <v>1</v>
      </c>
      <c r="AD472">
        <f t="shared" si="390"/>
        <v>320.97023786520003</v>
      </c>
      <c r="AE472">
        <f t="shared" si="391"/>
        <v>-0.12227345957011174</v>
      </c>
      <c r="AF472">
        <f t="shared" si="392"/>
        <v>2.7128469346838997E-2</v>
      </c>
      <c r="AG472">
        <f t="shared" si="367"/>
        <v>547.28712363698946</v>
      </c>
      <c r="AH472">
        <f t="shared" si="368"/>
        <v>-2503.5946229374731</v>
      </c>
      <c r="AJ472">
        <f t="shared" si="393"/>
        <v>18000</v>
      </c>
      <c r="AK472">
        <f t="shared" si="394"/>
        <v>102856.37167953001</v>
      </c>
      <c r="AL472">
        <v>1</v>
      </c>
      <c r="AM472">
        <f t="shared" si="395"/>
        <v>224.557586870085</v>
      </c>
      <c r="AN472">
        <f t="shared" si="369"/>
        <v>458.38793261517191</v>
      </c>
      <c r="AO472">
        <f t="shared" si="370"/>
        <v>-78.116318900119424</v>
      </c>
      <c r="AQ472">
        <f t="shared" si="396"/>
        <v>1.5023133371922755E-3</v>
      </c>
      <c r="AR472">
        <f t="shared" si="397"/>
        <v>-3.8759684099560707</v>
      </c>
      <c r="AT472">
        <f t="shared" si="418"/>
        <v>-9703.0314730964128</v>
      </c>
      <c r="AU472">
        <f t="shared" si="419"/>
        <v>-2125.0287859856553</v>
      </c>
      <c r="AV472">
        <f t="shared" si="407"/>
        <v>-2.9259900010775386</v>
      </c>
      <c r="AW472">
        <f t="shared" si="408"/>
        <v>720.09997627524751</v>
      </c>
      <c r="AX472">
        <f t="shared" si="409"/>
        <v>-4713.9830378480101</v>
      </c>
      <c r="AY472">
        <f t="shared" si="417"/>
        <v>-1.4192098851197763</v>
      </c>
      <c r="BA472">
        <f t="shared" si="398"/>
        <v>2.0829730828252933</v>
      </c>
      <c r="BB472">
        <f t="shared" si="410"/>
        <v>6.3736731564587581</v>
      </c>
      <c r="BC472">
        <f t="shared" si="411"/>
        <v>-1.5067801159577623</v>
      </c>
      <c r="BD472">
        <f t="shared" si="399"/>
        <v>-266.33214139726141</v>
      </c>
      <c r="BF472">
        <f t="shared" si="400"/>
        <v>-65.207634064513172</v>
      </c>
      <c r="BG472">
        <f t="shared" si="401"/>
        <v>-218.67903949055287</v>
      </c>
      <c r="BH472">
        <f t="shared" si="412"/>
        <v>-38.679039490552867</v>
      </c>
      <c r="BI472">
        <f t="shared" si="413"/>
        <v>-38.679039490552867</v>
      </c>
      <c r="BJ472">
        <f t="shared" si="402"/>
        <v>0</v>
      </c>
      <c r="BK472">
        <f t="shared" si="414"/>
        <v>0</v>
      </c>
      <c r="BM472">
        <f t="shared" si="415"/>
        <v>-71.581307220971922</v>
      </c>
      <c r="BN472">
        <f t="shared" si="403"/>
        <v>-132.34689809329146</v>
      </c>
      <c r="BQ472" s="56">
        <f t="shared" si="416"/>
        <v>23.275633956743892</v>
      </c>
    </row>
    <row r="473" spans="1:69" x14ac:dyDescent="0.25">
      <c r="A473">
        <f>A472+5000</f>
        <v>1295000</v>
      </c>
      <c r="B473">
        <f t="shared" si="404"/>
        <v>1295</v>
      </c>
      <c r="C473">
        <f t="shared" si="373"/>
        <v>1.4854661532072055</v>
      </c>
      <c r="D473">
        <f t="shared" si="374"/>
        <v>0.83228293441750978</v>
      </c>
      <c r="F473">
        <f t="shared" si="375"/>
        <v>1.1763526555588239E-5</v>
      </c>
      <c r="G473">
        <f t="shared" si="376"/>
        <v>1.3414770962371831E-3</v>
      </c>
      <c r="H473">
        <f t="shared" si="377"/>
        <v>-3.140251172903763</v>
      </c>
      <c r="J473">
        <f t="shared" si="378"/>
        <v>15</v>
      </c>
      <c r="M473">
        <f t="shared" si="379"/>
        <v>2.0399623227361943E-3</v>
      </c>
      <c r="N473">
        <f t="shared" si="380"/>
        <v>-1.5707963250000001</v>
      </c>
      <c r="O473">
        <f t="shared" si="381"/>
        <v>322.21586031311216</v>
      </c>
      <c r="P473">
        <f t="shared" si="382"/>
        <v>1.5676928122617186</v>
      </c>
      <c r="Q473">
        <f t="shared" si="383"/>
        <v>225.43018310628682</v>
      </c>
      <c r="R473">
        <f t="shared" si="384"/>
        <v>1.5663603490306155</v>
      </c>
      <c r="S473">
        <f t="shared" si="385"/>
        <v>0.17173568637023542</v>
      </c>
      <c r="T473">
        <f t="shared" si="386"/>
        <v>-1.3982050649919004</v>
      </c>
      <c r="U473">
        <f t="shared" si="387"/>
        <v>0.21580288064152486</v>
      </c>
      <c r="V473">
        <f t="shared" si="388"/>
        <v>-1.3532823160708822</v>
      </c>
      <c r="X473">
        <f t="shared" si="405"/>
        <v>-56.836190630128527</v>
      </c>
      <c r="Y473">
        <f t="shared" si="389"/>
        <v>-200.31743484827877</v>
      </c>
      <c r="Z473">
        <f t="shared" si="406"/>
        <v>-20.317434848278765</v>
      </c>
      <c r="AC473">
        <v>1</v>
      </c>
      <c r="AD473">
        <f t="shared" si="390"/>
        <v>322.21430855460005</v>
      </c>
      <c r="AE473">
        <f t="shared" si="391"/>
        <v>-0.12322315277661597</v>
      </c>
      <c r="AF473">
        <f t="shared" si="392"/>
        <v>2.72336184528345E-2</v>
      </c>
      <c r="AG473">
        <f t="shared" si="367"/>
        <v>543.26556267966976</v>
      </c>
      <c r="AH473">
        <f t="shared" si="368"/>
        <v>-2494.8170418859499</v>
      </c>
      <c r="AJ473">
        <f t="shared" si="393"/>
        <v>18000</v>
      </c>
      <c r="AK473">
        <f t="shared" si="394"/>
        <v>103255.039786815</v>
      </c>
      <c r="AL473">
        <v>1</v>
      </c>
      <c r="AM473">
        <f t="shared" si="395"/>
        <v>225.4279651137675</v>
      </c>
      <c r="AN473">
        <f t="shared" si="369"/>
        <v>458.38525161707349</v>
      </c>
      <c r="AO473">
        <f t="shared" si="370"/>
        <v>-77.814723384164608</v>
      </c>
      <c r="AQ473">
        <f t="shared" si="396"/>
        <v>1.4907348592395971E-3</v>
      </c>
      <c r="AR473">
        <f t="shared" si="397"/>
        <v>-3.8610032854305563</v>
      </c>
      <c r="AT473">
        <f t="shared" si="418"/>
        <v>-9631.6869303576841</v>
      </c>
      <c r="AU473">
        <f t="shared" si="419"/>
        <v>-2101.269233099249</v>
      </c>
      <c r="AV473">
        <f t="shared" si="407"/>
        <v>-2.9267960570320422</v>
      </c>
      <c r="AW473">
        <f t="shared" si="408"/>
        <v>718.28243153138521</v>
      </c>
      <c r="AX473">
        <f t="shared" si="409"/>
        <v>-4696.6861182495022</v>
      </c>
      <c r="AY473">
        <f t="shared" si="417"/>
        <v>-1.4190383011070353</v>
      </c>
      <c r="BA473">
        <f t="shared" si="398"/>
        <v>2.0748521028921059</v>
      </c>
      <c r="BB473">
        <f t="shared" si="410"/>
        <v>6.3397429059067285</v>
      </c>
      <c r="BC473">
        <f t="shared" si="411"/>
        <v>-1.5077577559250068</v>
      </c>
      <c r="BD473">
        <f t="shared" si="399"/>
        <v>-266.38815604133185</v>
      </c>
      <c r="BF473">
        <f t="shared" si="400"/>
        <v>-65.290425954147466</v>
      </c>
      <c r="BG473">
        <f t="shared" si="401"/>
        <v>-218.62499550793981</v>
      </c>
      <c r="BH473">
        <f t="shared" si="412"/>
        <v>-38.624995507939815</v>
      </c>
      <c r="BI473">
        <f t="shared" si="413"/>
        <v>-38.624995507939815</v>
      </c>
      <c r="BJ473">
        <f t="shared" si="402"/>
        <v>0</v>
      </c>
      <c r="BK473">
        <f t="shared" si="414"/>
        <v>0</v>
      </c>
      <c r="BM473">
        <f t="shared" si="415"/>
        <v>-71.630168860054198</v>
      </c>
      <c r="BN473">
        <f t="shared" si="403"/>
        <v>-132.23683946660799</v>
      </c>
      <c r="BQ473" s="56">
        <f t="shared" si="416"/>
        <v>23.241703706191863</v>
      </c>
    </row>
    <row r="474" spans="1:69" x14ac:dyDescent="0.25">
      <c r="A474">
        <f t="shared" ref="A474:A537" si="420">A473+5000</f>
        <v>1300000</v>
      </c>
      <c r="B474">
        <f t="shared" si="404"/>
        <v>1300</v>
      </c>
      <c r="C474">
        <f t="shared" si="373"/>
        <v>1.488605095060396</v>
      </c>
      <c r="D474">
        <f t="shared" si="374"/>
        <v>0.83420090368997657</v>
      </c>
      <c r="F474">
        <f t="shared" si="375"/>
        <v>1.1673210908012307E-5</v>
      </c>
      <c r="G474">
        <f t="shared" si="376"/>
        <v>1.3363174515693568E-3</v>
      </c>
      <c r="H474">
        <f t="shared" si="377"/>
        <v>-3.140256332548431</v>
      </c>
      <c r="J474">
        <f t="shared" si="378"/>
        <v>15</v>
      </c>
      <c r="M474">
        <f t="shared" si="379"/>
        <v>2.0321163138025938E-3</v>
      </c>
      <c r="N474">
        <f t="shared" si="380"/>
        <v>-1.5707963250000001</v>
      </c>
      <c r="O474">
        <f t="shared" si="381"/>
        <v>323.45992503423878</v>
      </c>
      <c r="P474">
        <f t="shared" si="382"/>
        <v>1.5677047487798714</v>
      </c>
      <c r="Q474">
        <f t="shared" si="383"/>
        <v>226.30055281931229</v>
      </c>
      <c r="R474">
        <f t="shared" si="384"/>
        <v>1.5663774102610231</v>
      </c>
      <c r="S474">
        <f t="shared" si="385"/>
        <v>0.17109453641190447</v>
      </c>
      <c r="T474">
        <f t="shared" si="386"/>
        <v>-1.398855847260291</v>
      </c>
      <c r="U474">
        <f t="shared" si="387"/>
        <v>0.21501131150024386</v>
      </c>
      <c r="V474">
        <f t="shared" si="388"/>
        <v>-1.3540929145733536</v>
      </c>
      <c r="X474">
        <f t="shared" si="405"/>
        <v>-56.91573598199362</v>
      </c>
      <c r="Y474">
        <f t="shared" si="389"/>
        <v>-200.28990843138644</v>
      </c>
      <c r="Z474">
        <f t="shared" si="406"/>
        <v>-20.289908431386436</v>
      </c>
      <c r="AC474">
        <v>1</v>
      </c>
      <c r="AD474">
        <f t="shared" si="390"/>
        <v>323.45837924400001</v>
      </c>
      <c r="AE474">
        <f t="shared" si="391"/>
        <v>-0.12417651984465407</v>
      </c>
      <c r="AF474">
        <f t="shared" si="392"/>
        <v>2.7338767558829996E-2</v>
      </c>
      <c r="AG474">
        <f t="shared" si="367"/>
        <v>539.28745478466396</v>
      </c>
      <c r="AH474">
        <f t="shared" si="368"/>
        <v>-2486.0974140397407</v>
      </c>
      <c r="AJ474">
        <f t="shared" si="393"/>
        <v>18000</v>
      </c>
      <c r="AK474">
        <f t="shared" si="394"/>
        <v>103653.70789410001</v>
      </c>
      <c r="AL474">
        <v>1</v>
      </c>
      <c r="AM474">
        <f t="shared" si="395"/>
        <v>226.29834335745002</v>
      </c>
      <c r="AN474">
        <f t="shared" si="369"/>
        <v>458.38260149323497</v>
      </c>
      <c r="AO474">
        <f t="shared" si="370"/>
        <v>-77.515447697285467</v>
      </c>
      <c r="AQ474">
        <f t="shared" si="396"/>
        <v>1.4792897219985618E-3</v>
      </c>
      <c r="AR474">
        <f t="shared" si="397"/>
        <v>-3.8461532771962608</v>
      </c>
      <c r="AT474">
        <f t="shared" si="418"/>
        <v>-9561.1139540490331</v>
      </c>
      <c r="AU474">
        <f t="shared" si="419"/>
        <v>-2077.8598699233416</v>
      </c>
      <c r="AV474">
        <f t="shared" si="407"/>
        <v>-2.9275962040176253</v>
      </c>
      <c r="AW474">
        <f t="shared" si="408"/>
        <v>716.482874265654</v>
      </c>
      <c r="AX474">
        <f t="shared" si="409"/>
        <v>-4679.5125319465615</v>
      </c>
      <c r="AY474">
        <f t="shared" si="417"/>
        <v>-1.4188656448350736</v>
      </c>
      <c r="BA474">
        <f t="shared" si="398"/>
        <v>2.0667933927566682</v>
      </c>
      <c r="BB474">
        <f t="shared" si="410"/>
        <v>6.3059412899680662</v>
      </c>
      <c r="BC474">
        <f t="shared" si="411"/>
        <v>-1.5087305591825517</v>
      </c>
      <c r="BD474">
        <f t="shared" si="399"/>
        <v>-266.44389356234944</v>
      </c>
      <c r="BF474">
        <f t="shared" si="400"/>
        <v>-65.372836860598341</v>
      </c>
      <c r="BG474">
        <f t="shared" si="401"/>
        <v>-218.5711371101473</v>
      </c>
      <c r="BH474">
        <f t="shared" si="412"/>
        <v>-38.571137110147305</v>
      </c>
      <c r="BI474">
        <f t="shared" si="413"/>
        <v>-38.571137110147305</v>
      </c>
      <c r="BJ474">
        <f t="shared" si="402"/>
        <v>0</v>
      </c>
      <c r="BK474">
        <f t="shared" si="414"/>
        <v>0</v>
      </c>
      <c r="BM474">
        <f t="shared" si="415"/>
        <v>-71.678778150566401</v>
      </c>
      <c r="BN474">
        <f t="shared" si="403"/>
        <v>-132.12724354779789</v>
      </c>
      <c r="BQ474" s="56">
        <f t="shared" si="416"/>
        <v>23.207902090253203</v>
      </c>
    </row>
    <row r="475" spans="1:69" x14ac:dyDescent="0.25">
      <c r="A475">
        <f t="shared" si="420"/>
        <v>1305000</v>
      </c>
      <c r="B475">
        <f t="shared" si="404"/>
        <v>1305</v>
      </c>
      <c r="C475">
        <f t="shared" si="373"/>
        <v>1.4917494898485091</v>
      </c>
      <c r="D475">
        <f t="shared" si="374"/>
        <v>0.83611079435315094</v>
      </c>
      <c r="F475">
        <f t="shared" si="375"/>
        <v>1.1583931396517418E-5</v>
      </c>
      <c r="G475">
        <f t="shared" si="376"/>
        <v>1.3311973457499706E-3</v>
      </c>
      <c r="H475">
        <f t="shared" si="377"/>
        <v>-3.1402614526542503</v>
      </c>
      <c r="J475">
        <f t="shared" si="378"/>
        <v>15</v>
      </c>
      <c r="M475">
        <f t="shared" si="379"/>
        <v>2.0243304275428136E-3</v>
      </c>
      <c r="N475">
        <f t="shared" si="380"/>
        <v>-1.5707963250000001</v>
      </c>
      <c r="O475">
        <f t="shared" si="381"/>
        <v>324.703989801099</v>
      </c>
      <c r="P475">
        <f t="shared" si="382"/>
        <v>1.5677165938313231</v>
      </c>
      <c r="Q475">
        <f t="shared" si="383"/>
        <v>227.17092259770584</v>
      </c>
      <c r="R475">
        <f t="shared" si="384"/>
        <v>1.5663943407565761</v>
      </c>
      <c r="S475">
        <f t="shared" si="385"/>
        <v>0.17045808453740274</v>
      </c>
      <c r="T475">
        <f t="shared" si="386"/>
        <v>-1.3995017881311098</v>
      </c>
      <c r="U475">
        <f t="shared" si="387"/>
        <v>0.2142253888970469</v>
      </c>
      <c r="V475">
        <f t="shared" si="388"/>
        <v>-1.3548975877020817</v>
      </c>
      <c r="X475">
        <f t="shared" si="405"/>
        <v>-56.994931048638719</v>
      </c>
      <c r="Y475">
        <f t="shared" si="389"/>
        <v>-200.2622384599577</v>
      </c>
      <c r="Z475">
        <f t="shared" si="406"/>
        <v>-20.2622384599577</v>
      </c>
      <c r="AC475">
        <v>1</v>
      </c>
      <c r="AD475">
        <f t="shared" si="390"/>
        <v>324.70244993340003</v>
      </c>
      <c r="AE475">
        <f t="shared" si="391"/>
        <v>-0.12513356077422602</v>
      </c>
      <c r="AF475">
        <f t="shared" si="392"/>
        <v>2.7443916664825499E-2</v>
      </c>
      <c r="AG475">
        <f t="shared" si="367"/>
        <v>535.35218665739956</v>
      </c>
      <c r="AH475">
        <f t="shared" si="368"/>
        <v>-2477.435207775975</v>
      </c>
      <c r="AJ475">
        <f t="shared" si="393"/>
        <v>18000</v>
      </c>
      <c r="AK475">
        <f t="shared" si="394"/>
        <v>104052.37600138501</v>
      </c>
      <c r="AL475">
        <v>1</v>
      </c>
      <c r="AM475">
        <f t="shared" si="395"/>
        <v>227.16872160113252</v>
      </c>
      <c r="AN475">
        <f t="shared" si="369"/>
        <v>458.379981771411</v>
      </c>
      <c r="AO475">
        <f t="shared" si="370"/>
        <v>-77.218465176858814</v>
      </c>
      <c r="AQ475">
        <f t="shared" si="396"/>
        <v>1.4679758858537183E-3</v>
      </c>
      <c r="AR475">
        <f t="shared" si="397"/>
        <v>-3.8314170620782049</v>
      </c>
      <c r="AT475">
        <f t="shared" si="418"/>
        <v>-9491.3016411656808</v>
      </c>
      <c r="AU475">
        <f t="shared" si="419"/>
        <v>-2054.7943173238168</v>
      </c>
      <c r="AV475">
        <f t="shared" si="407"/>
        <v>-2.9283905057168473</v>
      </c>
      <c r="AW475">
        <f t="shared" si="408"/>
        <v>714.70108221218402</v>
      </c>
      <c r="AX475">
        <f t="shared" si="409"/>
        <v>-4662.4609978245662</v>
      </c>
      <c r="AY475">
        <f t="shared" si="417"/>
        <v>-1.4186919236623565</v>
      </c>
      <c r="BA475">
        <f t="shared" si="398"/>
        <v>2.0587962362145222</v>
      </c>
      <c r="BB475">
        <f t="shared" si="410"/>
        <v>6.2722673124800838</v>
      </c>
      <c r="BC475">
        <f t="shared" si="411"/>
        <v>-1.5096985820544908</v>
      </c>
      <c r="BD475">
        <f t="shared" si="399"/>
        <v>-266.49935718744706</v>
      </c>
      <c r="BF475">
        <f t="shared" si="400"/>
        <v>-65.454870009705786</v>
      </c>
      <c r="BG475">
        <f t="shared" si="401"/>
        <v>-218.51746542124297</v>
      </c>
      <c r="BH475">
        <f t="shared" si="412"/>
        <v>-38.517465421242974</v>
      </c>
      <c r="BI475">
        <f t="shared" si="413"/>
        <v>-38.517465421242974</v>
      </c>
      <c r="BJ475">
        <f t="shared" si="402"/>
        <v>0</v>
      </c>
      <c r="BK475">
        <f t="shared" si="414"/>
        <v>0</v>
      </c>
      <c r="BM475">
        <f t="shared" si="415"/>
        <v>-71.727137322185868</v>
      </c>
      <c r="BN475">
        <f t="shared" si="403"/>
        <v>-132.01810823379594</v>
      </c>
      <c r="BQ475" s="56">
        <f t="shared" si="416"/>
        <v>23.174228112765221</v>
      </c>
    </row>
    <row r="476" spans="1:69" x14ac:dyDescent="0.25">
      <c r="A476">
        <f t="shared" si="420"/>
        <v>1310000</v>
      </c>
      <c r="B476">
        <f t="shared" si="404"/>
        <v>1310</v>
      </c>
      <c r="C476">
        <f t="shared" si="373"/>
        <v>1.4948993031621773</v>
      </c>
      <c r="D476">
        <f t="shared" si="374"/>
        <v>0.8380126434955455</v>
      </c>
      <c r="F476">
        <f t="shared" si="375"/>
        <v>1.149567223217191E-5</v>
      </c>
      <c r="G476">
        <f t="shared" si="376"/>
        <v>1.3261163260237562E-3</v>
      </c>
      <c r="H476">
        <f t="shared" si="377"/>
        <v>-3.1402665336739766</v>
      </c>
      <c r="J476">
        <f t="shared" si="378"/>
        <v>15</v>
      </c>
      <c r="M476">
        <f t="shared" si="379"/>
        <v>2.0166039755292915E-3</v>
      </c>
      <c r="N476">
        <f t="shared" si="380"/>
        <v>-1.5707963250000001</v>
      </c>
      <c r="O476">
        <f t="shared" si="381"/>
        <v>325.94805461316901</v>
      </c>
      <c r="P476">
        <f t="shared" si="382"/>
        <v>1.567728348463389</v>
      </c>
      <c r="Q476">
        <f t="shared" si="383"/>
        <v>228.04129244071899</v>
      </c>
      <c r="R476">
        <f t="shared" si="384"/>
        <v>1.5664111420142</v>
      </c>
      <c r="S476">
        <f t="shared" si="385"/>
        <v>0.16982628009659886</v>
      </c>
      <c r="T476">
        <f t="shared" si="386"/>
        <v>-1.4001429408963668</v>
      </c>
      <c r="U476">
        <f t="shared" si="387"/>
        <v>0.21344505417549722</v>
      </c>
      <c r="V476">
        <f t="shared" si="388"/>
        <v>-1.3556963991603599</v>
      </c>
      <c r="X476">
        <f t="shared" si="405"/>
        <v>-57.073778598694489</v>
      </c>
      <c r="Y476">
        <f t="shared" si="389"/>
        <v>-200.23442939248099</v>
      </c>
      <c r="Z476">
        <f t="shared" si="406"/>
        <v>-20.23442939248099</v>
      </c>
      <c r="AC476">
        <v>1</v>
      </c>
      <c r="AD476">
        <f t="shared" si="390"/>
        <v>325.94652062279999</v>
      </c>
      <c r="AE476">
        <f t="shared" si="391"/>
        <v>-0.12609427556533187</v>
      </c>
      <c r="AF476">
        <f t="shared" si="392"/>
        <v>2.7549065770821002E-2</v>
      </c>
      <c r="AG476">
        <f t="shared" si="367"/>
        <v>531.45915559241496</v>
      </c>
      <c r="AH476">
        <f t="shared" si="368"/>
        <v>-2468.8298972746488</v>
      </c>
      <c r="AJ476">
        <f t="shared" si="393"/>
        <v>18000</v>
      </c>
      <c r="AK476">
        <f t="shared" si="394"/>
        <v>104451.04410867002</v>
      </c>
      <c r="AL476">
        <v>1</v>
      </c>
      <c r="AM476">
        <f t="shared" si="395"/>
        <v>228.03909984481504</v>
      </c>
      <c r="AN476">
        <f t="shared" si="369"/>
        <v>458.37739198835015</v>
      </c>
      <c r="AO476">
        <f t="shared" si="370"/>
        <v>-76.923749567284986</v>
      </c>
      <c r="AQ476">
        <f t="shared" si="396"/>
        <v>1.4567913500391366E-3</v>
      </c>
      <c r="AR476">
        <f t="shared" si="397"/>
        <v>-3.816793337102538</v>
      </c>
      <c r="AT476">
        <f t="shared" si="418"/>
        <v>-9422.2392772566564</v>
      </c>
      <c r="AU476">
        <f t="shared" si="419"/>
        <v>-2032.0663340463382</v>
      </c>
      <c r="AV476">
        <f t="shared" si="407"/>
        <v>-2.9291790249159853</v>
      </c>
      <c r="AW476">
        <f t="shared" si="408"/>
        <v>712.93683621421974</v>
      </c>
      <c r="AX476">
        <f t="shared" si="409"/>
        <v>-4645.5302519833986</v>
      </c>
      <c r="AY476">
        <f t="shared" si="417"/>
        <v>-1.4185171449330078</v>
      </c>
      <c r="BA476">
        <f t="shared" si="398"/>
        <v>2.0508599279956861</v>
      </c>
      <c r="BB476">
        <f t="shared" si="410"/>
        <v>6.2387199886847364</v>
      </c>
      <c r="BC476">
        <f t="shared" si="411"/>
        <v>-1.5106618799829774</v>
      </c>
      <c r="BD476">
        <f t="shared" si="399"/>
        <v>-266.55455009322611</v>
      </c>
      <c r="BF476">
        <f t="shared" si="400"/>
        <v>-65.536528589724114</v>
      </c>
      <c r="BG476">
        <f t="shared" si="401"/>
        <v>-218.463981518754</v>
      </c>
      <c r="BH476">
        <f t="shared" si="412"/>
        <v>-38.463981518753997</v>
      </c>
      <c r="BI476">
        <f t="shared" si="413"/>
        <v>-38.463981518753997</v>
      </c>
      <c r="BJ476">
        <f t="shared" si="402"/>
        <v>0</v>
      </c>
      <c r="BK476">
        <f t="shared" si="414"/>
        <v>0</v>
      </c>
      <c r="BM476">
        <f t="shared" si="415"/>
        <v>-71.775248578408849</v>
      </c>
      <c r="BN476">
        <f t="shared" si="403"/>
        <v>-131.90943142552791</v>
      </c>
      <c r="BQ476" s="56">
        <f t="shared" si="416"/>
        <v>23.140680788969874</v>
      </c>
    </row>
    <row r="477" spans="1:69" x14ac:dyDescent="0.25">
      <c r="A477">
        <f t="shared" si="420"/>
        <v>1315000</v>
      </c>
      <c r="B477">
        <f t="shared" si="404"/>
        <v>1315</v>
      </c>
      <c r="C477">
        <f t="shared" si="373"/>
        <v>1.4980545008223831</v>
      </c>
      <c r="D477">
        <f t="shared" si="374"/>
        <v>0.83990648812670687</v>
      </c>
      <c r="F477">
        <f t="shared" si="375"/>
        <v>1.1408417925648683E-5</v>
      </c>
      <c r="G477">
        <f t="shared" si="376"/>
        <v>1.3210739465218419E-3</v>
      </c>
      <c r="H477">
        <f t="shared" si="377"/>
        <v>-3.1402715760534785</v>
      </c>
      <c r="J477">
        <f t="shared" si="378"/>
        <v>15</v>
      </c>
      <c r="M477">
        <f t="shared" si="379"/>
        <v>2.0089362798048453E-3</v>
      </c>
      <c r="N477">
        <f t="shared" si="380"/>
        <v>-1.5707963250000001</v>
      </c>
      <c r="O477">
        <f t="shared" si="381"/>
        <v>327.19211946993335</v>
      </c>
      <c r="P477">
        <f t="shared" si="382"/>
        <v>1.5677400137074562</v>
      </c>
      <c r="Q477">
        <f t="shared" si="383"/>
        <v>228.91166234761465</v>
      </c>
      <c r="R477">
        <f t="shared" si="384"/>
        <v>1.5664278155080535</v>
      </c>
      <c r="S477">
        <f t="shared" si="385"/>
        <v>0.16919907315283469</v>
      </c>
      <c r="T477">
        <f t="shared" si="386"/>
        <v>-1.4007793580766716</v>
      </c>
      <c r="U477">
        <f t="shared" si="387"/>
        <v>0.21267024946564775</v>
      </c>
      <c r="V477">
        <f t="shared" si="388"/>
        <v>-1.356489411756679</v>
      </c>
      <c r="X477">
        <f t="shared" si="405"/>
        <v>-57.152281371378876</v>
      </c>
      <c r="Y477">
        <f t="shared" si="389"/>
        <v>-200.20648559832551</v>
      </c>
      <c r="Z477">
        <f t="shared" si="406"/>
        <v>-20.206485598325514</v>
      </c>
      <c r="AC477">
        <v>1</v>
      </c>
      <c r="AD477">
        <f t="shared" si="390"/>
        <v>327.19059131220001</v>
      </c>
      <c r="AE477">
        <f t="shared" si="391"/>
        <v>-0.12705866421797157</v>
      </c>
      <c r="AF477">
        <f t="shared" si="392"/>
        <v>2.7654214876816498E-2</v>
      </c>
      <c r="AG477">
        <f t="shared" si="367"/>
        <v>527.60776925898733</v>
      </c>
      <c r="AH477">
        <f t="shared" si="368"/>
        <v>-2460.2809624549718</v>
      </c>
      <c r="AJ477">
        <f t="shared" si="393"/>
        <v>18000</v>
      </c>
      <c r="AK477">
        <f t="shared" si="394"/>
        <v>104849.71221595499</v>
      </c>
      <c r="AL477">
        <v>1</v>
      </c>
      <c r="AM477">
        <f t="shared" si="395"/>
        <v>228.90947808849751</v>
      </c>
      <c r="AN477">
        <f t="shared" si="369"/>
        <v>458.3748316895913</v>
      </c>
      <c r="AO477">
        <f t="shared" si="370"/>
        <v>-76.631275012250626</v>
      </c>
      <c r="AQ477">
        <f t="shared" si="396"/>
        <v>1.4457341517537985E-3</v>
      </c>
      <c r="AR477">
        <f t="shared" si="397"/>
        <v>-3.8022808191124899</v>
      </c>
      <c r="AT477">
        <f t="shared" si="418"/>
        <v>-9353.9163325994068</v>
      </c>
      <c r="AU477">
        <f t="shared" si="419"/>
        <v>-2009.6698132785068</v>
      </c>
      <c r="AV477">
        <f t="shared" si="407"/>
        <v>-2.9299618235204576</v>
      </c>
      <c r="AW477">
        <f t="shared" si="408"/>
        <v>711.18992018085191</v>
      </c>
      <c r="AX477">
        <f t="shared" si="409"/>
        <v>-4628.7190474573827</v>
      </c>
      <c r="AY477">
        <f t="shared" si="417"/>
        <v>-1.4183413159750078</v>
      </c>
      <c r="BA477">
        <f t="shared" si="398"/>
        <v>2.0429837735570557</v>
      </c>
      <c r="BB477">
        <f t="shared" si="410"/>
        <v>6.2052983450560273</v>
      </c>
      <c r="BC477">
        <f t="shared" si="411"/>
        <v>-1.5116205075454499</v>
      </c>
      <c r="BD477">
        <f t="shared" si="399"/>
        <v>-266.60947540674346</v>
      </c>
      <c r="BF477">
        <f t="shared" si="400"/>
        <v>-65.617815751875526</v>
      </c>
      <c r="BG477">
        <f t="shared" si="401"/>
        <v>-218.41068643479281</v>
      </c>
      <c r="BH477">
        <f t="shared" si="412"/>
        <v>-38.410686434792808</v>
      </c>
      <c r="BI477">
        <f t="shared" si="413"/>
        <v>-38.410686434792808</v>
      </c>
      <c r="BJ477">
        <f t="shared" si="402"/>
        <v>0</v>
      </c>
      <c r="BK477">
        <f t="shared" si="414"/>
        <v>0</v>
      </c>
      <c r="BM477">
        <f t="shared" si="415"/>
        <v>-71.823114096931548</v>
      </c>
      <c r="BN477">
        <f t="shared" si="403"/>
        <v>-131.80121102804938</v>
      </c>
      <c r="BQ477" s="56">
        <f t="shared" si="416"/>
        <v>23.107259145341168</v>
      </c>
    </row>
    <row r="478" spans="1:69" x14ac:dyDescent="0.25">
      <c r="A478">
        <f t="shared" si="420"/>
        <v>1320000</v>
      </c>
      <c r="B478">
        <f t="shared" si="404"/>
        <v>1320</v>
      </c>
      <c r="C478">
        <f t="shared" si="373"/>
        <v>1.5012150488792719</v>
      </c>
      <c r="D478">
        <f t="shared" si="374"/>
        <v>0.84179236517498457</v>
      </c>
      <c r="F478">
        <f t="shared" si="375"/>
        <v>1.1322153280428742E-5</v>
      </c>
      <c r="G478">
        <f t="shared" si="376"/>
        <v>1.316069768131319E-3</v>
      </c>
      <c r="H478">
        <f t="shared" si="377"/>
        <v>-3.1402765802318688</v>
      </c>
      <c r="J478">
        <f t="shared" si="378"/>
        <v>15</v>
      </c>
      <c r="M478">
        <f t="shared" si="379"/>
        <v>2.0013266726843725E-3</v>
      </c>
      <c r="N478">
        <f t="shared" si="380"/>
        <v>-1.5707963250000001</v>
      </c>
      <c r="O478">
        <f t="shared" si="381"/>
        <v>328.43618437088401</v>
      </c>
      <c r="P478">
        <f t="shared" si="382"/>
        <v>1.5677515905792847</v>
      </c>
      <c r="Q478">
        <f t="shared" si="383"/>
        <v>229.78203231766685</v>
      </c>
      <c r="R478">
        <f t="shared" si="384"/>
        <v>1.5664443626899613</v>
      </c>
      <c r="S478">
        <f t="shared" si="385"/>
        <v>0.16857641447063287</v>
      </c>
      <c r="T478">
        <f t="shared" si="386"/>
        <v>-1.4014110914349958</v>
      </c>
      <c r="U478">
        <f t="shared" si="387"/>
        <v>0.21190091767134148</v>
      </c>
      <c r="V478">
        <f t="shared" si="388"/>
        <v>-1.3572766874201052</v>
      </c>
      <c r="X478">
        <f t="shared" si="405"/>
        <v>-57.230442076876862</v>
      </c>
      <c r="Y478">
        <f t="shared" si="389"/>
        <v>-200.17841135950363</v>
      </c>
      <c r="Z478">
        <f t="shared" si="406"/>
        <v>-20.178411359503627</v>
      </c>
      <c r="AC478">
        <v>1</v>
      </c>
      <c r="AD478">
        <f t="shared" si="390"/>
        <v>328.43466200160003</v>
      </c>
      <c r="AE478">
        <f t="shared" si="391"/>
        <v>-0.12802672673214513</v>
      </c>
      <c r="AF478">
        <f t="shared" si="392"/>
        <v>2.7759363982812001E-2</v>
      </c>
      <c r="AG478">
        <f t="shared" si="367"/>
        <v>523.79744549169163</v>
      </c>
      <c r="AH478">
        <f t="shared" si="368"/>
        <v>-2451.7878889120734</v>
      </c>
      <c r="AJ478">
        <f t="shared" si="393"/>
        <v>18000</v>
      </c>
      <c r="AK478">
        <f t="shared" si="394"/>
        <v>105248.38032324001</v>
      </c>
      <c r="AL478">
        <v>1</v>
      </c>
      <c r="AM478">
        <f t="shared" si="395"/>
        <v>229.77985633218</v>
      </c>
      <c r="AN478">
        <f t="shared" si="369"/>
        <v>458.37230042926416</v>
      </c>
      <c r="AO478">
        <f t="shared" si="370"/>
        <v>-76.341016047167244</v>
      </c>
      <c r="AQ478">
        <f t="shared" si="396"/>
        <v>1.4348023653003952E-3</v>
      </c>
      <c r="AR478">
        <f t="shared" si="397"/>
        <v>-3.7878782443930437</v>
      </c>
      <c r="AT478">
        <f t="shared" si="418"/>
        <v>-9286.3224584626623</v>
      </c>
      <c r="AU478">
        <f t="shared" si="419"/>
        <v>-1987.5987793088559</v>
      </c>
      <c r="AV478">
        <f t="shared" si="407"/>
        <v>-2.9307389625699418</v>
      </c>
      <c r="AW478">
        <f t="shared" si="408"/>
        <v>709.46012104412773</v>
      </c>
      <c r="AX478">
        <f t="shared" si="409"/>
        <v>-4612.0261539404682</v>
      </c>
      <c r="AY478">
        <f t="shared" si="417"/>
        <v>-1.4181644440984835</v>
      </c>
      <c r="BA478">
        <f t="shared" si="398"/>
        <v>2.0351670888795108</v>
      </c>
      <c r="BB478">
        <f t="shared" si="410"/>
        <v>6.17200141913065</v>
      </c>
      <c r="BC478">
        <f t="shared" si="411"/>
        <v>-1.5125745184714583</v>
      </c>
      <c r="BD478">
        <f t="shared" si="399"/>
        <v>-266.66413620647552</v>
      </c>
      <c r="BF478">
        <f t="shared" si="400"/>
        <v>-65.698734610893922</v>
      </c>
      <c r="BG478">
        <f t="shared" si="401"/>
        <v>-218.3575811571566</v>
      </c>
      <c r="BH478">
        <f t="shared" si="412"/>
        <v>-38.357581157156602</v>
      </c>
      <c r="BI478">
        <f t="shared" si="413"/>
        <v>-38.357581157156602</v>
      </c>
      <c r="BJ478">
        <f t="shared" si="402"/>
        <v>0</v>
      </c>
      <c r="BK478">
        <f t="shared" si="414"/>
        <v>0</v>
      </c>
      <c r="BM478">
        <f t="shared" si="415"/>
        <v>-71.870736030024574</v>
      </c>
      <c r="BN478">
        <f t="shared" si="403"/>
        <v>-131.69344495068106</v>
      </c>
      <c r="BQ478" s="56">
        <f t="shared" si="416"/>
        <v>23.073962219415787</v>
      </c>
    </row>
    <row r="479" spans="1:69" x14ac:dyDescent="0.25">
      <c r="A479">
        <f t="shared" si="420"/>
        <v>1325000</v>
      </c>
      <c r="B479">
        <f t="shared" si="404"/>
        <v>1325</v>
      </c>
      <c r="C479">
        <f t="shared" si="373"/>
        <v>1.5043809136109614</v>
      </c>
      <c r="D479">
        <f t="shared" si="374"/>
        <v>0.84367031148536009</v>
      </c>
      <c r="F479">
        <f t="shared" si="375"/>
        <v>1.1236863386183981E-5</v>
      </c>
      <c r="G479">
        <f t="shared" si="376"/>
        <v>1.3111033583677637E-3</v>
      </c>
      <c r="H479">
        <f t="shared" si="377"/>
        <v>-3.1402815466416323</v>
      </c>
      <c r="J479">
        <f t="shared" si="378"/>
        <v>15</v>
      </c>
      <c r="M479">
        <f t="shared" si="379"/>
        <v>1.9937744965610356E-3</v>
      </c>
      <c r="N479">
        <f t="shared" si="380"/>
        <v>-1.5707963250000001</v>
      </c>
      <c r="O479">
        <f t="shared" si="381"/>
        <v>329.68024931552065</v>
      </c>
      <c r="P479">
        <f t="shared" si="382"/>
        <v>1.5677630800793023</v>
      </c>
      <c r="Q479">
        <f t="shared" si="383"/>
        <v>230.65240235016071</v>
      </c>
      <c r="R479">
        <f t="shared" si="384"/>
        <v>1.5664607849898335</v>
      </c>
      <c r="S479">
        <f t="shared" si="385"/>
        <v>0.1679582555036524</v>
      </c>
      <c r="T479">
        <f t="shared" si="386"/>
        <v>-1.4020381919901423</v>
      </c>
      <c r="U479">
        <f t="shared" si="387"/>
        <v>0.21113700245774619</v>
      </c>
      <c r="V479">
        <f t="shared" si="388"/>
        <v>-1.3580582872153502</v>
      </c>
      <c r="X479">
        <f t="shared" si="405"/>
        <v>-57.308263396714437</v>
      </c>
      <c r="Y479">
        <f t="shared" si="389"/>
        <v>-200.1502108723972</v>
      </c>
      <c r="Z479">
        <f t="shared" si="406"/>
        <v>-20.150210872397196</v>
      </c>
      <c r="AC479">
        <v>1</v>
      </c>
      <c r="AD479">
        <f t="shared" si="390"/>
        <v>329.67873269099999</v>
      </c>
      <c r="AE479">
        <f t="shared" si="391"/>
        <v>-0.12899846310785254</v>
      </c>
      <c r="AF479">
        <f t="shared" si="392"/>
        <v>2.7864513088807497E-2</v>
      </c>
      <c r="AG479">
        <f t="shared" si="367"/>
        <v>520.02761208577169</v>
      </c>
      <c r="AH479">
        <f t="shared" si="368"/>
        <v>-2443.3501678541174</v>
      </c>
      <c r="AJ479">
        <f t="shared" si="393"/>
        <v>18000</v>
      </c>
      <c r="AK479">
        <f t="shared" si="394"/>
        <v>105647.04843052501</v>
      </c>
      <c r="AL479">
        <v>1</v>
      </c>
      <c r="AM479">
        <f t="shared" si="395"/>
        <v>230.65023457586253</v>
      </c>
      <c r="AN479">
        <f t="shared" si="369"/>
        <v>458.36979776989426</v>
      </c>
      <c r="AO479">
        <f t="shared" si="370"/>
        <v>-76.052947591781177</v>
      </c>
      <c r="AQ479">
        <f t="shared" si="396"/>
        <v>1.423994101246835E-3</v>
      </c>
      <c r="AR479">
        <f t="shared" si="397"/>
        <v>-3.7735843683041126</v>
      </c>
      <c r="AT479">
        <f t="shared" si="418"/>
        <v>-9219.4474834554312</v>
      </c>
      <c r="AU479">
        <f t="shared" si="419"/>
        <v>-1965.8473842796875</v>
      </c>
      <c r="AV479">
        <f t="shared" si="407"/>
        <v>-2.9315105022531869</v>
      </c>
      <c r="AW479">
        <f t="shared" si="408"/>
        <v>707.74722871655831</v>
      </c>
      <c r="AX479">
        <f t="shared" si="409"/>
        <v>-4595.4503575166227</v>
      </c>
      <c r="AY479">
        <f t="shared" si="417"/>
        <v>-1.4179865365940891</v>
      </c>
      <c r="BA479">
        <f t="shared" si="398"/>
        <v>2.0274092002695974</v>
      </c>
      <c r="BB479">
        <f t="shared" si="410"/>
        <v>6.1388282593417784</v>
      </c>
      <c r="BC479">
        <f t="shared" si="411"/>
        <v>-1.5135239656590977</v>
      </c>
      <c r="BD479">
        <f t="shared" si="399"/>
        <v>-266.71853552326002</v>
      </c>
      <c r="BF479">
        <f t="shared" si="400"/>
        <v>-65.779288245558718</v>
      </c>
      <c r="BG479">
        <f t="shared" si="401"/>
        <v>-218.3046666304005</v>
      </c>
      <c r="BH479">
        <f t="shared" si="412"/>
        <v>-38.304666630400504</v>
      </c>
      <c r="BI479">
        <f t="shared" si="413"/>
        <v>-38.304666630400504</v>
      </c>
      <c r="BJ479">
        <f t="shared" si="402"/>
        <v>0</v>
      </c>
      <c r="BK479">
        <f t="shared" si="414"/>
        <v>0</v>
      </c>
      <c r="BM479">
        <f t="shared" si="415"/>
        <v>-71.91811650490051</v>
      </c>
      <c r="BN479">
        <f t="shared" si="403"/>
        <v>-131.58613110714052</v>
      </c>
      <c r="BQ479" s="56">
        <f t="shared" si="416"/>
        <v>23.040789059626917</v>
      </c>
    </row>
    <row r="480" spans="1:69" x14ac:dyDescent="0.25">
      <c r="A480">
        <f t="shared" si="420"/>
        <v>1330000</v>
      </c>
      <c r="B480">
        <f t="shared" si="404"/>
        <v>1330</v>
      </c>
      <c r="C480">
        <f t="shared" si="373"/>
        <v>1.507552061522343</v>
      </c>
      <c r="D480">
        <f t="shared" si="374"/>
        <v>0.84554036381733366</v>
      </c>
      <c r="F480">
        <f t="shared" si="375"/>
        <v>1.1152533612333723E-5</v>
      </c>
      <c r="G480">
        <f t="shared" si="376"/>
        <v>1.3061742912506334E-3</v>
      </c>
      <c r="H480">
        <f t="shared" si="377"/>
        <v>-3.1402864757087494</v>
      </c>
      <c r="J480">
        <f t="shared" si="378"/>
        <v>15</v>
      </c>
      <c r="M480">
        <f t="shared" si="379"/>
        <v>1.9862791037168208E-3</v>
      </c>
      <c r="N480">
        <f t="shared" si="380"/>
        <v>-1.5707963250000001</v>
      </c>
      <c r="O480">
        <f t="shared" si="381"/>
        <v>330.92431430335085</v>
      </c>
      <c r="P480">
        <f t="shared" si="382"/>
        <v>1.5677744831928939</v>
      </c>
      <c r="Q480">
        <f t="shared" si="383"/>
        <v>231.52277244439193</v>
      </c>
      <c r="R480">
        <f t="shared" si="384"/>
        <v>1.5664770838160793</v>
      </c>
      <c r="S480">
        <f t="shared" si="385"/>
        <v>0.1673445483828867</v>
      </c>
      <c r="T480">
        <f t="shared" si="386"/>
        <v>-1.4026607100299349</v>
      </c>
      <c r="U480">
        <f t="shared" si="387"/>
        <v>0.21037844823912025</v>
      </c>
      <c r="V480">
        <f t="shared" si="388"/>
        <v>-1.3588342713575376</v>
      </c>
      <c r="X480">
        <f t="shared" si="405"/>
        <v>-57.385747984126965</v>
      </c>
      <c r="Y480">
        <f t="shared" si="389"/>
        <v>-200.12188824944721</v>
      </c>
      <c r="Z480">
        <f t="shared" si="406"/>
        <v>-20.12188824944721</v>
      </c>
      <c r="AC480">
        <v>1</v>
      </c>
      <c r="AD480">
        <f t="shared" si="390"/>
        <v>330.92280338040001</v>
      </c>
      <c r="AE480">
        <f t="shared" si="391"/>
        <v>-0.12997387334509383</v>
      </c>
      <c r="AF480">
        <f t="shared" si="392"/>
        <v>2.7969662194802999E-2</v>
      </c>
      <c r="AG480">
        <f t="shared" si="367"/>
        <v>516.29770659719759</v>
      </c>
      <c r="AH480">
        <f t="shared" si="368"/>
        <v>-2434.9672960398175</v>
      </c>
      <c r="AJ480">
        <f t="shared" si="393"/>
        <v>18000</v>
      </c>
      <c r="AK480">
        <f t="shared" si="394"/>
        <v>106045.71653781002</v>
      </c>
      <c r="AL480">
        <v>1</v>
      </c>
      <c r="AM480">
        <f t="shared" si="395"/>
        <v>231.52061281954502</v>
      </c>
      <c r="AN480">
        <f t="shared" si="369"/>
        <v>458.36732328221524</v>
      </c>
      <c r="AO480">
        <f t="shared" si="370"/>
        <v>-75.767044942949966</v>
      </c>
      <c r="AQ480">
        <f t="shared" si="396"/>
        <v>1.4133075056097708E-3</v>
      </c>
      <c r="AR480">
        <f t="shared" si="397"/>
        <v>-3.7593979649219902</v>
      </c>
      <c r="AT480">
        <f t="shared" si="418"/>
        <v>-9153.2814099598272</v>
      </c>
      <c r="AU480">
        <f t="shared" si="419"/>
        <v>-1944.4099050308027</v>
      </c>
      <c r="AV480">
        <f t="shared" si="407"/>
        <v>-2.9322765019225234</v>
      </c>
      <c r="AW480">
        <f t="shared" si="408"/>
        <v>706.05103604903934</v>
      </c>
      <c r="AX480">
        <f t="shared" si="409"/>
        <v>-4578.9904603952646</v>
      </c>
      <c r="AY480">
        <f t="shared" si="417"/>
        <v>-1.4178076007314688</v>
      </c>
      <c r="BA480">
        <f t="shared" si="398"/>
        <v>2.0197094441656738</v>
      </c>
      <c r="BB480">
        <f t="shared" si="410"/>
        <v>6.1057779248559685</v>
      </c>
      <c r="BC480">
        <f t="shared" si="411"/>
        <v>-1.5144689011910546</v>
      </c>
      <c r="BD480">
        <f t="shared" si="399"/>
        <v>-266.77267634121495</v>
      </c>
      <c r="BF480">
        <f t="shared" si="400"/>
        <v>-65.859479699219293</v>
      </c>
      <c r="BG480">
        <f t="shared" si="401"/>
        <v>-218.2519437568854</v>
      </c>
      <c r="BH480">
        <f t="shared" si="412"/>
        <v>-38.251943756885396</v>
      </c>
      <c r="BI480">
        <f t="shared" si="413"/>
        <v>-38.251943756885396</v>
      </c>
      <c r="BJ480">
        <f t="shared" si="402"/>
        <v>0</v>
      </c>
      <c r="BK480">
        <f t="shared" si="414"/>
        <v>0</v>
      </c>
      <c r="BM480">
        <f t="shared" si="415"/>
        <v>-71.965257624075264</v>
      </c>
      <c r="BN480">
        <f t="shared" si="403"/>
        <v>-131.47926741567045</v>
      </c>
      <c r="BQ480" s="56">
        <f t="shared" si="416"/>
        <v>23.007738725141106</v>
      </c>
    </row>
    <row r="481" spans="1:69" x14ac:dyDescent="0.25">
      <c r="A481">
        <f t="shared" si="420"/>
        <v>1335000</v>
      </c>
      <c r="B481">
        <f t="shared" si="404"/>
        <v>1335</v>
      </c>
      <c r="C481">
        <f t="shared" si="373"/>
        <v>1.5107284593438826</v>
      </c>
      <c r="D481">
        <f t="shared" si="374"/>
        <v>0.84740255884286875</v>
      </c>
      <c r="F481">
        <f t="shared" si="375"/>
        <v>1.1069149601769942E-5</v>
      </c>
      <c r="G481">
        <f t="shared" si="376"/>
        <v>1.3012821471814612E-3</v>
      </c>
      <c r="H481">
        <f t="shared" si="377"/>
        <v>-3.1402913678528188</v>
      </c>
      <c r="J481">
        <f t="shared" si="378"/>
        <v>15</v>
      </c>
      <c r="M481">
        <f t="shared" si="379"/>
        <v>1.9788398561373572E-3</v>
      </c>
      <c r="N481">
        <f t="shared" si="380"/>
        <v>-1.5707963250000001</v>
      </c>
      <c r="O481">
        <f t="shared" si="381"/>
        <v>332.16837933388905</v>
      </c>
      <c r="P481">
        <f t="shared" si="382"/>
        <v>1.5677858008906811</v>
      </c>
      <c r="Q481">
        <f t="shared" si="383"/>
        <v>232.39314259966687</v>
      </c>
      <c r="R481">
        <f t="shared" si="384"/>
        <v>1.566493260556008</v>
      </c>
      <c r="S481">
        <f t="shared" si="385"/>
        <v>0.16673524590509883</v>
      </c>
      <c r="T481">
        <f t="shared" si="386"/>
        <v>-1.4032786951241278</v>
      </c>
      <c r="U481">
        <f t="shared" si="387"/>
        <v>0.20962520016680355</v>
      </c>
      <c r="V481">
        <f t="shared" si="388"/>
        <v>-1.3596046992266739</v>
      </c>
      <c r="X481">
        <f t="shared" si="405"/>
        <v>-57.462898464422103</v>
      </c>
      <c r="Y481">
        <f t="shared" si="389"/>
        <v>-200.09344752080801</v>
      </c>
      <c r="Z481">
        <f t="shared" si="406"/>
        <v>-20.093447520808013</v>
      </c>
      <c r="AC481">
        <v>1</v>
      </c>
      <c r="AD481">
        <f t="shared" si="390"/>
        <v>332.16687406980003</v>
      </c>
      <c r="AE481">
        <f t="shared" si="391"/>
        <v>-0.13095295744386901</v>
      </c>
      <c r="AF481">
        <f t="shared" si="392"/>
        <v>2.8074811300798502E-2</v>
      </c>
      <c r="AG481">
        <f t="shared" si="367"/>
        <v>512.60717614729128</v>
      </c>
      <c r="AH481">
        <f t="shared" si="368"/>
        <v>-2426.6387757163811</v>
      </c>
      <c r="AJ481">
        <f t="shared" si="393"/>
        <v>18000</v>
      </c>
      <c r="AK481">
        <f t="shared" si="394"/>
        <v>106444.38464509502</v>
      </c>
      <c r="AL481">
        <v>1</v>
      </c>
      <c r="AM481">
        <f t="shared" si="395"/>
        <v>232.39099106322755</v>
      </c>
      <c r="AN481">
        <f t="shared" si="369"/>
        <v>458.3648765449833</v>
      </c>
      <c r="AO481">
        <f t="shared" si="370"/>
        <v>-75.483283767581128</v>
      </c>
      <c r="AQ481">
        <f t="shared" si="396"/>
        <v>1.402740759059496E-3</v>
      </c>
      <c r="AR481">
        <f t="shared" si="397"/>
        <v>-3.7453178266888543</v>
      </c>
      <c r="AT481">
        <f t="shared" si="418"/>
        <v>-9087.8144106456093</v>
      </c>
      <c r="AU481">
        <f t="shared" si="419"/>
        <v>-1923.2807400312952</v>
      </c>
      <c r="AV481">
        <f t="shared" si="407"/>
        <v>-2.9330370201080922</v>
      </c>
      <c r="AW481">
        <f t="shared" si="408"/>
        <v>704.3713387891853</v>
      </c>
      <c r="AX481">
        <f t="shared" si="409"/>
        <v>-4562.6452806516663</v>
      </c>
      <c r="AY481">
        <f t="shared" si="417"/>
        <v>-1.4176276437578019</v>
      </c>
      <c r="BA481">
        <f t="shared" si="398"/>
        <v>2.0120671669483947</v>
      </c>
      <c r="BB481">
        <f t="shared" si="410"/>
        <v>6.0728494854130588</v>
      </c>
      <c r="BC481">
        <f t="shared" si="411"/>
        <v>-1.5154093763502903</v>
      </c>
      <c r="BD481">
        <f t="shared" si="399"/>
        <v>-266.82656159863762</v>
      </c>
      <c r="BF481">
        <f t="shared" si="400"/>
        <v>-65.939311980309895</v>
      </c>
      <c r="BG481">
        <f t="shared" si="401"/>
        <v>-218.19941339780104</v>
      </c>
      <c r="BH481">
        <f t="shared" si="412"/>
        <v>-38.199413397801038</v>
      </c>
      <c r="BI481">
        <f t="shared" si="413"/>
        <v>-38.199413397801038</v>
      </c>
      <c r="BJ481">
        <f t="shared" si="402"/>
        <v>0</v>
      </c>
      <c r="BK481">
        <f t="shared" si="414"/>
        <v>0</v>
      </c>
      <c r="BM481">
        <f t="shared" si="415"/>
        <v>-72.012161465722954</v>
      </c>
      <c r="BN481">
        <f t="shared" si="403"/>
        <v>-131.37285179916339</v>
      </c>
      <c r="BQ481" s="56">
        <f t="shared" si="416"/>
        <v>22.974810285698194</v>
      </c>
    </row>
    <row r="482" spans="1:69" x14ac:dyDescent="0.25">
      <c r="A482">
        <f t="shared" si="420"/>
        <v>1340000</v>
      </c>
      <c r="B482">
        <f t="shared" si="404"/>
        <v>1340</v>
      </c>
      <c r="C482">
        <f t="shared" si="373"/>
        <v>1.513910074030415</v>
      </c>
      <c r="D482">
        <f t="shared" si="374"/>
        <v>0.8492569331443941</v>
      </c>
      <c r="F482">
        <f t="shared" si="375"/>
        <v>1.098669726474602E-5</v>
      </c>
      <c r="G482">
        <f t="shared" si="376"/>
        <v>1.2964265128247816E-3</v>
      </c>
      <c r="H482">
        <f t="shared" si="377"/>
        <v>-3.1402962234871756</v>
      </c>
      <c r="J482">
        <f t="shared" si="378"/>
        <v>15</v>
      </c>
      <c r="M482">
        <f t="shared" si="379"/>
        <v>1.9714561253308745E-3</v>
      </c>
      <c r="N482">
        <f t="shared" si="380"/>
        <v>-1.5707963250000001</v>
      </c>
      <c r="O482">
        <f t="shared" si="381"/>
        <v>333.4124444066573</v>
      </c>
      <c r="P482">
        <f t="shared" si="382"/>
        <v>1.5677970341287997</v>
      </c>
      <c r="Q482">
        <f t="shared" si="383"/>
        <v>233.26351281530225</v>
      </c>
      <c r="R482">
        <f t="shared" si="384"/>
        <v>1.5665093165762241</v>
      </c>
      <c r="S482">
        <f t="shared" si="385"/>
        <v>0.16613030152148764</v>
      </c>
      <c r="T482">
        <f t="shared" si="386"/>
        <v>-1.4038921961370479</v>
      </c>
      <c r="U482">
        <f t="shared" si="387"/>
        <v>0.20887720411743033</v>
      </c>
      <c r="V482">
        <f t="shared" si="388"/>
        <v>-1.3603696293818297</v>
      </c>
      <c r="X482">
        <f t="shared" si="405"/>
        <v>-57.539717435337217</v>
      </c>
      <c r="Y482">
        <f t="shared" si="389"/>
        <v>-200.06489263596737</v>
      </c>
      <c r="Z482">
        <f t="shared" si="406"/>
        <v>-20.064892635967368</v>
      </c>
      <c r="AC482">
        <v>1</v>
      </c>
      <c r="AD482">
        <f t="shared" si="390"/>
        <v>333.41094475920005</v>
      </c>
      <c r="AE482">
        <f t="shared" si="391"/>
        <v>-0.13193571540417803</v>
      </c>
      <c r="AF482">
        <f t="shared" si="392"/>
        <v>2.8179960406793998E-2</v>
      </c>
      <c r="AG482">
        <f t="shared" si="367"/>
        <v>508.95547723180312</v>
      </c>
      <c r="AH482">
        <f t="shared" si="368"/>
        <v>-2418.3641145578908</v>
      </c>
      <c r="AJ482">
        <f t="shared" si="393"/>
        <v>18000</v>
      </c>
      <c r="AK482">
        <f t="shared" si="394"/>
        <v>106843.05275238</v>
      </c>
      <c r="AL482">
        <v>1</v>
      </c>
      <c r="AM482">
        <f t="shared" si="395"/>
        <v>233.26136930690998</v>
      </c>
      <c r="AN482">
        <f t="shared" si="369"/>
        <v>458.36245714479924</v>
      </c>
      <c r="AO482">
        <f t="shared" si="370"/>
        <v>-75.201640095729118</v>
      </c>
      <c r="AQ482">
        <f t="shared" si="396"/>
        <v>1.3922920761455676E-3</v>
      </c>
      <c r="AR482">
        <f t="shared" si="397"/>
        <v>-3.7313427640701207</v>
      </c>
      <c r="AT482">
        <f t="shared" si="418"/>
        <v>-9023.0368250643696</v>
      </c>
      <c r="AU482">
        <f t="shared" si="419"/>
        <v>-1902.4544063966773</v>
      </c>
      <c r="AV482">
        <f t="shared" si="407"/>
        <v>-2.9337921145317818</v>
      </c>
      <c r="AW482">
        <f t="shared" si="408"/>
        <v>702.70793554009003</v>
      </c>
      <c r="AX482">
        <f t="shared" si="409"/>
        <v>-4546.4136519721997</v>
      </c>
      <c r="AY482">
        <f t="shared" si="417"/>
        <v>-1.4174466728964252</v>
      </c>
      <c r="BA482">
        <f t="shared" si="398"/>
        <v>2.004481724755427</v>
      </c>
      <c r="BB482">
        <f t="shared" si="410"/>
        <v>6.0400420211690307</v>
      </c>
      <c r="BC482">
        <f t="shared" si="411"/>
        <v>-1.5163454416353566</v>
      </c>
      <c r="BD482">
        <f t="shared" si="399"/>
        <v>-266.88019418888189</v>
      </c>
      <c r="BF482">
        <f t="shared" si="400"/>
        <v>-66.018788062855549</v>
      </c>
      <c r="BG482">
        <f t="shared" si="401"/>
        <v>-218.14707637416478</v>
      </c>
      <c r="BH482">
        <f t="shared" si="412"/>
        <v>-38.147076374164783</v>
      </c>
      <c r="BI482">
        <f t="shared" si="413"/>
        <v>-38.147076374164783</v>
      </c>
      <c r="BJ482">
        <f t="shared" si="402"/>
        <v>0</v>
      </c>
      <c r="BK482">
        <f t="shared" si="414"/>
        <v>0</v>
      </c>
      <c r="BM482">
        <f t="shared" si="415"/>
        <v>-72.058830084024578</v>
      </c>
      <c r="BN482">
        <f t="shared" si="403"/>
        <v>-131.2668821852829</v>
      </c>
      <c r="BQ482" s="56">
        <f t="shared" si="416"/>
        <v>22.942002821454167</v>
      </c>
    </row>
    <row r="483" spans="1:69" x14ac:dyDescent="0.25">
      <c r="A483">
        <f t="shared" si="420"/>
        <v>1345000</v>
      </c>
      <c r="B483">
        <f t="shared" si="404"/>
        <v>1345</v>
      </c>
      <c r="C483">
        <f t="shared" si="373"/>
        <v>1.5170968727599339</v>
      </c>
      <c r="D483">
        <f t="shared" si="374"/>
        <v>0.85110352321285976</v>
      </c>
      <c r="F483">
        <f t="shared" si="375"/>
        <v>1.0905162772924269E-5</v>
      </c>
      <c r="G483">
        <f t="shared" si="376"/>
        <v>1.29160698099171E-3</v>
      </c>
      <c r="H483">
        <f t="shared" si="377"/>
        <v>-3.1403010430190084</v>
      </c>
      <c r="J483">
        <f t="shared" si="378"/>
        <v>15</v>
      </c>
      <c r="M483">
        <f t="shared" si="379"/>
        <v>1.964127292151206E-3</v>
      </c>
      <c r="N483">
        <f t="shared" si="380"/>
        <v>-1.5707963250000001</v>
      </c>
      <c r="O483">
        <f t="shared" si="381"/>
        <v>334.65650952118466</v>
      </c>
      <c r="P483">
        <f t="shared" si="382"/>
        <v>1.567808183849168</v>
      </c>
      <c r="Q483">
        <f t="shared" si="383"/>
        <v>234.13388309062486</v>
      </c>
      <c r="R483">
        <f t="shared" si="384"/>
        <v>1.5665252532230107</v>
      </c>
      <c r="S483">
        <f t="shared" si="385"/>
        <v>0.16552966932658075</v>
      </c>
      <c r="T483">
        <f t="shared" si="386"/>
        <v>-1.4045012612399728</v>
      </c>
      <c r="U483">
        <f t="shared" si="387"/>
        <v>0.2081344066813578</v>
      </c>
      <c r="V483">
        <f t="shared" si="388"/>
        <v>-1.3611291195750377</v>
      </c>
      <c r="X483">
        <f t="shared" si="405"/>
        <v>-57.616207467391511</v>
      </c>
      <c r="Y483">
        <f t="shared" si="389"/>
        <v>-200.03622746533239</v>
      </c>
      <c r="Z483">
        <f t="shared" si="406"/>
        <v>-20.036227465332388</v>
      </c>
      <c r="AC483">
        <v>1</v>
      </c>
      <c r="AD483">
        <f t="shared" si="390"/>
        <v>334.65501544860001</v>
      </c>
      <c r="AE483">
        <f t="shared" si="391"/>
        <v>-0.13292214722602091</v>
      </c>
      <c r="AF483">
        <f t="shared" si="392"/>
        <v>2.8285109512789501E-2</v>
      </c>
      <c r="AG483">
        <f t="shared" si="367"/>
        <v>505.34207553432816</v>
      </c>
      <c r="AH483">
        <f t="shared" si="368"/>
        <v>-2410.1428256041372</v>
      </c>
      <c r="AJ483">
        <f t="shared" si="393"/>
        <v>18000</v>
      </c>
      <c r="AK483">
        <f t="shared" si="394"/>
        <v>107241.720859665</v>
      </c>
      <c r="AL483">
        <v>1</v>
      </c>
      <c r="AM483">
        <f t="shared" si="395"/>
        <v>234.13174755059251</v>
      </c>
      <c r="AN483">
        <f t="shared" si="369"/>
        <v>458.36006467593319</v>
      </c>
      <c r="AO483">
        <f t="shared" si="370"/>
        <v>-74.922090313845928</v>
      </c>
      <c r="AQ483">
        <f t="shared" si="396"/>
        <v>1.3819597045425431E-3</v>
      </c>
      <c r="AR483">
        <f t="shared" si="397"/>
        <v>-3.7174716052194405</v>
      </c>
      <c r="AT483">
        <f t="shared" si="418"/>
        <v>-8958.9391563213321</v>
      </c>
      <c r="AU483">
        <f t="shared" si="419"/>
        <v>-1881.9255369886998</v>
      </c>
      <c r="AV483">
        <f t="shared" si="407"/>
        <v>-2.9345418421208915</v>
      </c>
      <c r="AW483">
        <f t="shared" si="408"/>
        <v>701.0606277195227</v>
      </c>
      <c r="AX483">
        <f t="shared" si="409"/>
        <v>-4530.2944234043471</v>
      </c>
      <c r="AY483">
        <f t="shared" si="417"/>
        <v>-1.4172646953455301</v>
      </c>
      <c r="BA483">
        <f t="shared" si="398"/>
        <v>1.9969524833002847</v>
      </c>
      <c r="BB483">
        <f t="shared" si="410"/>
        <v>6.0073546225417607</v>
      </c>
      <c r="BC483">
        <f t="shared" si="411"/>
        <v>-1.5172771467753614</v>
      </c>
      <c r="BD483">
        <f t="shared" si="399"/>
        <v>-266.93357696121586</v>
      </c>
      <c r="BF483">
        <f t="shared" si="400"/>
        <v>-66.097910886968933</v>
      </c>
      <c r="BG483">
        <f t="shared" si="401"/>
        <v>-218.09493346779752</v>
      </c>
      <c r="BH483">
        <f t="shared" si="412"/>
        <v>-38.094933467797517</v>
      </c>
      <c r="BI483">
        <f t="shared" si="413"/>
        <v>-38.094933467797517</v>
      </c>
      <c r="BJ483">
        <f t="shared" si="402"/>
        <v>0</v>
      </c>
      <c r="BK483">
        <f t="shared" si="414"/>
        <v>0</v>
      </c>
      <c r="BM483">
        <f t="shared" si="415"/>
        <v>-72.105265509510687</v>
      </c>
      <c r="BN483">
        <f t="shared" si="403"/>
        <v>-131.16135650658168</v>
      </c>
      <c r="BQ483" s="56">
        <f t="shared" si="416"/>
        <v>22.909315422826893</v>
      </c>
    </row>
    <row r="484" spans="1:69" x14ac:dyDescent="0.25">
      <c r="A484">
        <f t="shared" si="420"/>
        <v>1350000</v>
      </c>
      <c r="B484">
        <f t="shared" si="404"/>
        <v>1350</v>
      </c>
      <c r="C484">
        <f t="shared" si="373"/>
        <v>1.5202888229323812</v>
      </c>
      <c r="D484">
        <f t="shared" si="374"/>
        <v>0.85294236544584967</v>
      </c>
      <c r="F484">
        <f t="shared" si="375"/>
        <v>1.082453255357749E-5</v>
      </c>
      <c r="G484">
        <f t="shared" si="376"/>
        <v>1.2868231505261086E-3</v>
      </c>
      <c r="H484">
        <f t="shared" si="377"/>
        <v>-3.1403058268494739</v>
      </c>
      <c r="J484">
        <f t="shared" si="378"/>
        <v>15</v>
      </c>
      <c r="M484">
        <f t="shared" si="379"/>
        <v>1.9568527466247198E-3</v>
      </c>
      <c r="N484">
        <f t="shared" si="380"/>
        <v>-1.5707963250000001</v>
      </c>
      <c r="O484">
        <f t="shared" si="381"/>
        <v>335.90057467700706</v>
      </c>
      <c r="P484">
        <f t="shared" si="382"/>
        <v>1.5678192509797495</v>
      </c>
      <c r="Q484">
        <f t="shared" si="383"/>
        <v>235.00425342497158</v>
      </c>
      <c r="R484">
        <f t="shared" si="384"/>
        <v>1.5665410718227075</v>
      </c>
      <c r="S484">
        <f t="shared" si="385"/>
        <v>0.16493330404734827</v>
      </c>
      <c r="T484">
        <f t="shared" si="386"/>
        <v>-1.4051059379232518</v>
      </c>
      <c r="U484">
        <f t="shared" si="387"/>
        <v>0.2073967551513077</v>
      </c>
      <c r="V484">
        <f t="shared" si="388"/>
        <v>-1.3618832267649164</v>
      </c>
      <c r="X484">
        <f t="shared" si="405"/>
        <v>-57.69237110423299</v>
      </c>
      <c r="Y484">
        <f t="shared" si="389"/>
        <v>-200.0074558017827</v>
      </c>
      <c r="Z484">
        <f t="shared" si="406"/>
        <v>-20.007455801782697</v>
      </c>
      <c r="AC484">
        <v>1</v>
      </c>
      <c r="AD484">
        <f t="shared" si="390"/>
        <v>335.89908613800003</v>
      </c>
      <c r="AE484">
        <f t="shared" si="391"/>
        <v>-0.13391225290939768</v>
      </c>
      <c r="AF484">
        <f t="shared" si="392"/>
        <v>2.8390258618784997E-2</v>
      </c>
      <c r="AG484">
        <f t="shared" si="367"/>
        <v>501.76644574395118</v>
      </c>
      <c r="AH484">
        <f t="shared" si="368"/>
        <v>-2401.9744271999152</v>
      </c>
      <c r="AJ484">
        <f t="shared" si="393"/>
        <v>18000</v>
      </c>
      <c r="AK484">
        <f t="shared" si="394"/>
        <v>107640.38896695001</v>
      </c>
      <c r="AL484">
        <v>1</v>
      </c>
      <c r="AM484">
        <f t="shared" si="395"/>
        <v>235.002125794275</v>
      </c>
      <c r="AN484">
        <f t="shared" si="369"/>
        <v>458.35769874015443</v>
      </c>
      <c r="AO484">
        <f t="shared" si="370"/>
        <v>-74.644611158182059</v>
      </c>
      <c r="AQ484">
        <f t="shared" si="396"/>
        <v>1.3717419243152367E-3</v>
      </c>
      <c r="AR484">
        <f t="shared" si="397"/>
        <v>-3.7037031956511393</v>
      </c>
      <c r="AT484">
        <f t="shared" si="418"/>
        <v>-8895.5120678227995</v>
      </c>
      <c r="AU484">
        <f t="shared" si="419"/>
        <v>-1861.6888775953091</v>
      </c>
      <c r="AV484">
        <f t="shared" si="407"/>
        <v>-2.9352862590215247</v>
      </c>
      <c r="AW484">
        <f t="shared" si="408"/>
        <v>699.42921951955964</v>
      </c>
      <c r="AX484">
        <f t="shared" si="409"/>
        <v>-4514.2864591113448</v>
      </c>
      <c r="AY484">
        <f t="shared" si="417"/>
        <v>-1.4170817182769313</v>
      </c>
      <c r="BA484">
        <f t="shared" si="398"/>
        <v>1.9894788176951836</v>
      </c>
      <c r="BB484">
        <f t="shared" si="410"/>
        <v>5.9747863900596112</v>
      </c>
      <c r="BC484">
        <f t="shared" si="411"/>
        <v>-1.5182045407445934</v>
      </c>
      <c r="BD484">
        <f t="shared" si="399"/>
        <v>-266.98671272165944</v>
      </c>
      <c r="BF484">
        <f t="shared" si="400"/>
        <v>-66.17668335933844</v>
      </c>
      <c r="BG484">
        <f t="shared" si="401"/>
        <v>-218.0429854222759</v>
      </c>
      <c r="BH484">
        <f t="shared" si="412"/>
        <v>-38.042985422275905</v>
      </c>
      <c r="BI484">
        <f t="shared" si="413"/>
        <v>-38.042985422275905</v>
      </c>
      <c r="BJ484">
        <f t="shared" si="402"/>
        <v>0</v>
      </c>
      <c r="BK484">
        <f t="shared" si="414"/>
        <v>0</v>
      </c>
      <c r="BM484">
        <f t="shared" si="415"/>
        <v>-72.151469749398061</v>
      </c>
      <c r="BN484">
        <f t="shared" si="403"/>
        <v>-131.05627270061646</v>
      </c>
      <c r="BQ484" s="56">
        <f t="shared" si="416"/>
        <v>22.876747190344751</v>
      </c>
    </row>
    <row r="485" spans="1:69" x14ac:dyDescent="0.25">
      <c r="A485">
        <f t="shared" si="420"/>
        <v>1355000</v>
      </c>
      <c r="B485">
        <f t="shared" si="404"/>
        <v>1355</v>
      </c>
      <c r="C485">
        <f t="shared" si="373"/>
        <v>1.5234858921684309</v>
      </c>
      <c r="D485">
        <f t="shared" si="374"/>
        <v>0.85477349614574649</v>
      </c>
      <c r="F485">
        <f t="shared" si="375"/>
        <v>1.0744793283940032E-5</v>
      </c>
      <c r="G485">
        <f t="shared" si="376"/>
        <v>1.2820746261932774E-3</v>
      </c>
      <c r="H485">
        <f t="shared" si="377"/>
        <v>-3.1403105753738068</v>
      </c>
      <c r="J485">
        <f t="shared" si="378"/>
        <v>15</v>
      </c>
      <c r="M485">
        <f t="shared" si="379"/>
        <v>1.9496318877810861E-3</v>
      </c>
      <c r="N485">
        <f t="shared" si="380"/>
        <v>-1.5707963250000001</v>
      </c>
      <c r="O485">
        <f t="shared" si="381"/>
        <v>337.14463987366736</v>
      </c>
      <c r="P485">
        <f t="shared" si="382"/>
        <v>1.567830236434812</v>
      </c>
      <c r="Q485">
        <f t="shared" si="383"/>
        <v>235.87462381768901</v>
      </c>
      <c r="R485">
        <f t="shared" si="384"/>
        <v>1.5665567736820774</v>
      </c>
      <c r="S485">
        <f t="shared" si="385"/>
        <v>0.16434116103253268</v>
      </c>
      <c r="T485">
        <f t="shared" si="386"/>
        <v>-1.4057062730081766</v>
      </c>
      <c r="U485">
        <f t="shared" si="387"/>
        <v>0.20666419751121554</v>
      </c>
      <c r="V485">
        <f t="shared" si="388"/>
        <v>-1.3626320071300211</v>
      </c>
      <c r="X485">
        <f t="shared" si="405"/>
        <v>-57.768210862980112</v>
      </c>
      <c r="Y485">
        <f t="shared" si="389"/>
        <v>-199.97858136219102</v>
      </c>
      <c r="Z485">
        <f t="shared" si="406"/>
        <v>-19.978581362191022</v>
      </c>
      <c r="AC485">
        <v>1</v>
      </c>
      <c r="AD485">
        <f t="shared" si="390"/>
        <v>337.14315682740005</v>
      </c>
      <c r="AE485">
        <f t="shared" si="391"/>
        <v>-0.13490603245430829</v>
      </c>
      <c r="AF485">
        <f t="shared" si="392"/>
        <v>2.84954077247805E-2</v>
      </c>
      <c r="AG485">
        <f t="shared" si="367"/>
        <v>498.22807137701557</v>
      </c>
      <c r="AH485">
        <f t="shared" si="368"/>
        <v>-2393.858442934792</v>
      </c>
      <c r="AJ485">
        <f t="shared" si="393"/>
        <v>18000</v>
      </c>
      <c r="AK485">
        <f t="shared" si="394"/>
        <v>108039.05707423501</v>
      </c>
      <c r="AL485">
        <v>1</v>
      </c>
      <c r="AM485">
        <f t="shared" si="395"/>
        <v>235.87250403795753</v>
      </c>
      <c r="AN485">
        <f t="shared" si="369"/>
        <v>458.35535894656596</v>
      </c>
      <c r="AO485">
        <f t="shared" si="370"/>
        <v>-74.369179708333292</v>
      </c>
      <c r="AQ485">
        <f t="shared" si="396"/>
        <v>1.3616370472029184E-3</v>
      </c>
      <c r="AR485">
        <f t="shared" si="397"/>
        <v>-3.6900363979199087</v>
      </c>
      <c r="AT485">
        <f t="shared" si="418"/>
        <v>-8832.7463800973183</v>
      </c>
      <c r="AU485">
        <f t="shared" si="419"/>
        <v>-1841.7392841882852</v>
      </c>
      <c r="AV485">
        <f t="shared" si="407"/>
        <v>-2.9360254206117138</v>
      </c>
      <c r="AW485">
        <f t="shared" si="408"/>
        <v>697.8135178666646</v>
      </c>
      <c r="AX485">
        <f t="shared" si="409"/>
        <v>-4498.3886381313905</v>
      </c>
      <c r="AY485">
        <f t="shared" si="417"/>
        <v>-1.4168977488349026</v>
      </c>
      <c r="BA485">
        <f t="shared" si="398"/>
        <v>1.9820601122778012</v>
      </c>
      <c r="BB485">
        <f t="shared" si="410"/>
        <v>5.9423364342127734</v>
      </c>
      <c r="BC485">
        <f t="shared" si="411"/>
        <v>-1.5191276717768112</v>
      </c>
      <c r="BD485">
        <f t="shared" si="399"/>
        <v>-267.03960423380352</v>
      </c>
      <c r="BF485">
        <f t="shared" si="400"/>
        <v>-66.255108353707811</v>
      </c>
      <c r="BG485">
        <f t="shared" si="401"/>
        <v>-217.99123294386266</v>
      </c>
      <c r="BH485">
        <f t="shared" si="412"/>
        <v>-37.991232943862656</v>
      </c>
      <c r="BI485">
        <f t="shared" si="413"/>
        <v>-37.991232943862656</v>
      </c>
      <c r="BJ485">
        <f t="shared" si="402"/>
        <v>0</v>
      </c>
      <c r="BK485">
        <f t="shared" si="414"/>
        <v>0</v>
      </c>
      <c r="BM485">
        <f t="shared" si="415"/>
        <v>-72.197444787920574</v>
      </c>
      <c r="BN485">
        <f t="shared" si="403"/>
        <v>-130.95162871005917</v>
      </c>
      <c r="BQ485" s="56">
        <f t="shared" si="416"/>
        <v>22.844297234497908</v>
      </c>
    </row>
    <row r="486" spans="1:69" x14ac:dyDescent="0.25">
      <c r="A486">
        <f t="shared" si="420"/>
        <v>1360000</v>
      </c>
      <c r="B486">
        <f t="shared" si="404"/>
        <v>1360</v>
      </c>
      <c r="C486">
        <f t="shared" si="373"/>
        <v>1.5266880483082697</v>
      </c>
      <c r="D486">
        <f t="shared" si="374"/>
        <v>0.85659695151795023</v>
      </c>
      <c r="F486">
        <f t="shared" si="375"/>
        <v>1.0665931885703968E-5</v>
      </c>
      <c r="G486">
        <f t="shared" si="376"/>
        <v>1.2773610185710916E-3</v>
      </c>
      <c r="H486">
        <f t="shared" si="377"/>
        <v>-3.1403152889814292</v>
      </c>
      <c r="J486">
        <f t="shared" si="378"/>
        <v>15</v>
      </c>
      <c r="M486">
        <f t="shared" si="379"/>
        <v>1.9424641234877733E-3</v>
      </c>
      <c r="N486">
        <f t="shared" si="380"/>
        <v>-1.5707963250000001</v>
      </c>
      <c r="O486">
        <f t="shared" si="381"/>
        <v>338.38870511071525</v>
      </c>
      <c r="P486">
        <f t="shared" si="382"/>
        <v>1.5678411411151776</v>
      </c>
      <c r="Q486">
        <f t="shared" si="383"/>
        <v>236.74499426813333</v>
      </c>
      <c r="R486">
        <f t="shared" si="384"/>
        <v>1.5665723600886661</v>
      </c>
      <c r="S486">
        <f t="shared" si="385"/>
        <v>0.16375319624218998</v>
      </c>
      <c r="T486">
        <f t="shared" si="386"/>
        <v>-1.4063023126586061</v>
      </c>
      <c r="U486">
        <f t="shared" si="387"/>
        <v>0.20593668242528346</v>
      </c>
      <c r="V486">
        <f t="shared" si="388"/>
        <v>-1.3633755160819343</v>
      </c>
      <c r="X486">
        <f t="shared" si="405"/>
        <v>-57.843729234558566</v>
      </c>
      <c r="Y486">
        <f t="shared" si="389"/>
        <v>-199.94960778891289</v>
      </c>
      <c r="Z486">
        <f t="shared" si="406"/>
        <v>-19.949607788912886</v>
      </c>
      <c r="AC486">
        <v>1</v>
      </c>
      <c r="AD486">
        <f t="shared" si="390"/>
        <v>338.38722751680001</v>
      </c>
      <c r="AE486">
        <f t="shared" si="391"/>
        <v>-0.13590348586075279</v>
      </c>
      <c r="AF486">
        <f t="shared" si="392"/>
        <v>2.8600556830775996E-2</v>
      </c>
      <c r="AG486">
        <f t="shared" si="367"/>
        <v>494.72644460290917</v>
      </c>
      <c r="AH486">
        <f t="shared" si="368"/>
        <v>-2385.7944015833555</v>
      </c>
      <c r="AJ486">
        <f t="shared" si="393"/>
        <v>18000</v>
      </c>
      <c r="AK486">
        <f t="shared" si="394"/>
        <v>108437.72518152001</v>
      </c>
      <c r="AL486">
        <v>1</v>
      </c>
      <c r="AM486">
        <f t="shared" si="395"/>
        <v>236.74288228164002</v>
      </c>
      <c r="AN486">
        <f t="shared" si="369"/>
        <v>458.35304491144274</v>
      </c>
      <c r="AO486">
        <f t="shared" si="370"/>
        <v>-74.09577338092987</v>
      </c>
      <c r="AQ486">
        <f t="shared" si="396"/>
        <v>1.3516434159218998E-3</v>
      </c>
      <c r="AR486">
        <f t="shared" si="397"/>
        <v>-3.6764700913075679</v>
      </c>
      <c r="AT486">
        <f t="shared" si="418"/>
        <v>-8770.6330676887119</v>
      </c>
      <c r="AU486">
        <f t="shared" si="419"/>
        <v>-1822.0717202561693</v>
      </c>
      <c r="AV486">
        <f t="shared" si="407"/>
        <v>-2.9367593815142907</v>
      </c>
      <c r="AW486">
        <f t="shared" si="408"/>
        <v>696.21333238221541</v>
      </c>
      <c r="AX486">
        <f t="shared" si="409"/>
        <v>-4482.5998541413082</v>
      </c>
      <c r="AY486">
        <f t="shared" si="417"/>
        <v>-1.4167127941350792</v>
      </c>
      <c r="BA486">
        <f t="shared" si="398"/>
        <v>1.9746957604418476</v>
      </c>
      <c r="BB486">
        <f t="shared" si="410"/>
        <v>5.9100038753073072</v>
      </c>
      <c r="BC486">
        <f t="shared" si="411"/>
        <v>-1.5200465873792115</v>
      </c>
      <c r="BD486">
        <f t="shared" si="399"/>
        <v>-267.09225421960991</v>
      </c>
      <c r="BF486">
        <f t="shared" si="400"/>
        <v>-66.333188711347134</v>
      </c>
      <c r="BG486">
        <f t="shared" si="401"/>
        <v>-217.93967670241531</v>
      </c>
      <c r="BH486">
        <f t="shared" si="412"/>
        <v>-37.939676702415312</v>
      </c>
      <c r="BI486">
        <f t="shared" si="413"/>
        <v>-37.939676702415312</v>
      </c>
      <c r="BJ486">
        <f t="shared" si="402"/>
        <v>0</v>
      </c>
      <c r="BK486">
        <f t="shared" si="414"/>
        <v>0</v>
      </c>
      <c r="BM486">
        <f t="shared" si="415"/>
        <v>-72.243192586654445</v>
      </c>
      <c r="BN486">
        <f t="shared" si="403"/>
        <v>-130.8474224828054</v>
      </c>
      <c r="BQ486" s="56">
        <f t="shared" si="416"/>
        <v>22.811964675592442</v>
      </c>
    </row>
    <row r="487" spans="1:69" x14ac:dyDescent="0.25">
      <c r="A487">
        <f t="shared" si="420"/>
        <v>1365000</v>
      </c>
      <c r="B487">
        <f t="shared" si="404"/>
        <v>1365</v>
      </c>
      <c r="C487">
        <f t="shared" si="373"/>
        <v>1.5298952594103776</v>
      </c>
      <c r="D487">
        <f t="shared" si="374"/>
        <v>0.85841276766914842</v>
      </c>
      <c r="F487">
        <f t="shared" si="375"/>
        <v>1.0587935519656121E-5</v>
      </c>
      <c r="G487">
        <f t="shared" si="376"/>
        <v>1.2726819439435441E-3</v>
      </c>
      <c r="H487">
        <f t="shared" si="377"/>
        <v>-3.1403199680560565</v>
      </c>
      <c r="J487">
        <f t="shared" si="378"/>
        <v>15</v>
      </c>
      <c r="M487">
        <f t="shared" si="379"/>
        <v>1.9353488702881845E-3</v>
      </c>
      <c r="N487">
        <f t="shared" si="380"/>
        <v>-1.5707963250000001</v>
      </c>
      <c r="O487">
        <f t="shared" si="381"/>
        <v>339.63277038770684</v>
      </c>
      <c r="P487">
        <f t="shared" si="382"/>
        <v>1.56785196590847</v>
      </c>
      <c r="Q487">
        <f t="shared" si="383"/>
        <v>237.6153647756702</v>
      </c>
      <c r="R487">
        <f t="shared" si="384"/>
        <v>1.5665878323111562</v>
      </c>
      <c r="S487">
        <f t="shared" si="385"/>
        <v>0.16316936623743725</v>
      </c>
      <c r="T487">
        <f t="shared" si="386"/>
        <v>-1.4068941023923531</v>
      </c>
      <c r="U487">
        <f t="shared" si="387"/>
        <v>0.20521415922723318</v>
      </c>
      <c r="V487">
        <f t="shared" si="388"/>
        <v>-1.3641138082780941</v>
      </c>
      <c r="X487">
        <f t="shared" si="405"/>
        <v>-57.918928684032963</v>
      </c>
      <c r="Y487">
        <f t="shared" si="389"/>
        <v>-199.9205386512447</v>
      </c>
      <c r="Z487">
        <f t="shared" si="406"/>
        <v>-19.920538651244698</v>
      </c>
      <c r="AC487">
        <v>1</v>
      </c>
      <c r="AD487">
        <f t="shared" si="390"/>
        <v>339.63129820620003</v>
      </c>
      <c r="AE487">
        <f t="shared" si="391"/>
        <v>-0.13690461312873112</v>
      </c>
      <c r="AF487">
        <f t="shared" si="392"/>
        <v>2.8705705936771499E-2</v>
      </c>
      <c r="AG487">
        <f t="shared" si="367"/>
        <v>491.26106607377227</v>
      </c>
      <c r="AH487">
        <f t="shared" si="368"/>
        <v>-2377.7818370459654</v>
      </c>
      <c r="AJ487">
        <f t="shared" si="393"/>
        <v>18000</v>
      </c>
      <c r="AK487">
        <f t="shared" si="394"/>
        <v>108836.393288805</v>
      </c>
      <c r="AL487">
        <v>1</v>
      </c>
      <c r="AM487">
        <f t="shared" si="395"/>
        <v>237.61326052532249</v>
      </c>
      <c r="AN487">
        <f t="shared" si="369"/>
        <v>458.35075625807463</v>
      </c>
      <c r="AO487">
        <f t="shared" si="370"/>
        <v>-73.824369923464388</v>
      </c>
      <c r="AQ487">
        <f t="shared" si="396"/>
        <v>1.3417594034859715E-3</v>
      </c>
      <c r="AR487">
        <f t="shared" si="397"/>
        <v>-3.663003171516702</v>
      </c>
      <c r="AT487">
        <f t="shared" si="418"/>
        <v>-8709.1632561192091</v>
      </c>
      <c r="AU487">
        <f t="shared" si="419"/>
        <v>-1802.6812542101984</v>
      </c>
      <c r="AV487">
        <f t="shared" si="407"/>
        <v>-2.9374881956094998</v>
      </c>
      <c r="AW487">
        <f t="shared" si="408"/>
        <v>694.62847534349044</v>
      </c>
      <c r="AX487">
        <f t="shared" si="409"/>
        <v>-4466.9190152245747</v>
      </c>
      <c r="AY487">
        <f t="shared" si="417"/>
        <v>-1.4165268612634225</v>
      </c>
      <c r="BA487">
        <f t="shared" si="398"/>
        <v>1.9673851644713618</v>
      </c>
      <c r="BB487">
        <f t="shared" si="410"/>
        <v>5.8777878433218822</v>
      </c>
      <c r="BC487">
        <f t="shared" si="411"/>
        <v>-1.5209613343460773</v>
      </c>
      <c r="BD487">
        <f t="shared" si="399"/>
        <v>-267.14466536019364</v>
      </c>
      <c r="BF487">
        <f t="shared" si="400"/>
        <v>-66.410927241515864</v>
      </c>
      <c r="BG487">
        <f t="shared" si="401"/>
        <v>-217.88831733227326</v>
      </c>
      <c r="BH487">
        <f t="shared" si="412"/>
        <v>-37.88831733227326</v>
      </c>
      <c r="BI487">
        <f t="shared" si="413"/>
        <v>-37.88831733227326</v>
      </c>
      <c r="BJ487">
        <f t="shared" si="402"/>
        <v>0</v>
      </c>
      <c r="BK487">
        <f t="shared" si="414"/>
        <v>0</v>
      </c>
      <c r="BM487">
        <f t="shared" si="415"/>
        <v>-72.288715084837747</v>
      </c>
      <c r="BN487">
        <f t="shared" si="403"/>
        <v>-130.74365197207968</v>
      </c>
      <c r="BQ487" s="56">
        <f t="shared" si="416"/>
        <v>22.779748643607022</v>
      </c>
    </row>
    <row r="488" spans="1:69" x14ac:dyDescent="0.25">
      <c r="A488">
        <f t="shared" si="420"/>
        <v>1370000</v>
      </c>
      <c r="B488">
        <f t="shared" si="404"/>
        <v>1370</v>
      </c>
      <c r="C488">
        <f t="shared" si="373"/>
        <v>1.5331074937503046</v>
      </c>
      <c r="D488">
        <f t="shared" si="374"/>
        <v>0.86022098060563823</v>
      </c>
      <c r="F488">
        <f t="shared" si="375"/>
        <v>1.0510791580451894E-5</v>
      </c>
      <c r="G488">
        <f t="shared" si="376"/>
        <v>1.2680370241966083E-3</v>
      </c>
      <c r="H488">
        <f t="shared" si="377"/>
        <v>-3.1403246129758036</v>
      </c>
      <c r="J488">
        <f t="shared" si="378"/>
        <v>15</v>
      </c>
      <c r="M488">
        <f t="shared" si="379"/>
        <v>1.9282855532433371E-3</v>
      </c>
      <c r="N488">
        <f t="shared" si="380"/>
        <v>-1.5707963250000001</v>
      </c>
      <c r="O488">
        <f t="shared" si="381"/>
        <v>340.87683570420478</v>
      </c>
      <c r="P488">
        <f t="shared" si="382"/>
        <v>1.5678627116893551</v>
      </c>
      <c r="Q488">
        <f t="shared" si="383"/>
        <v>238.48573533967453</v>
      </c>
      <c r="R488">
        <f t="shared" si="384"/>
        <v>1.5666031915997083</v>
      </c>
      <c r="S488">
        <f t="shared" si="385"/>
        <v>0.16258962817040207</v>
      </c>
      <c r="T488">
        <f t="shared" si="386"/>
        <v>-1.4074816870923375</v>
      </c>
      <c r="U488">
        <f t="shared" si="387"/>
        <v>0.20449657790975409</v>
      </c>
      <c r="V488">
        <f t="shared" si="388"/>
        <v>-1.3648469376343748</v>
      </c>
      <c r="X488">
        <f t="shared" si="405"/>
        <v>-57.993811650933658</v>
      </c>
      <c r="Y488">
        <f t="shared" si="389"/>
        <v>-199.89137744685212</v>
      </c>
      <c r="Z488">
        <f t="shared" si="406"/>
        <v>-19.891377446852118</v>
      </c>
      <c r="AC488">
        <v>1</v>
      </c>
      <c r="AD488">
        <f t="shared" si="390"/>
        <v>340.87536889560005</v>
      </c>
      <c r="AE488">
        <f t="shared" si="391"/>
        <v>-0.13790941425824335</v>
      </c>
      <c r="AF488">
        <f t="shared" si="392"/>
        <v>2.8810855042767002E-2</v>
      </c>
      <c r="AG488">
        <f t="shared" ref="AG488:AG551" si="421">AC488*AE488/(AE488^2+AF488^2)+AD488*AF488/(AE488^2+AF488^2)</f>
        <v>487.83144475801942</v>
      </c>
      <c r="AH488">
        <f t="shared" ref="AH488:AH551" si="422">AD488*AE488/(AE488^2+AF488^2)-AC488*AF488/(AE488^2+AF488^2)</f>
        <v>-2369.8202882899845</v>
      </c>
      <c r="AJ488">
        <f t="shared" si="393"/>
        <v>18000</v>
      </c>
      <c r="AK488">
        <f t="shared" si="394"/>
        <v>109235.06139609001</v>
      </c>
      <c r="AL488">
        <v>1</v>
      </c>
      <c r="AM488">
        <f t="shared" si="395"/>
        <v>238.48363876900501</v>
      </c>
      <c r="AN488">
        <f t="shared" ref="AN488:AN551" si="423">AJ488*AL488/(AL488^2+AM488^2)+AK488*AM488/(AL488^2+AM488^2)</f>
        <v>458.34849261661293</v>
      </c>
      <c r="AO488">
        <f t="shared" ref="AO488:AO551" si="424">AK488*AL488/(AL488^2+AM488^2)-AJ488*AM488/(AL488^2+AM488^2)</f>
        <v>-73.554947408254748</v>
      </c>
      <c r="AQ488">
        <f t="shared" si="396"/>
        <v>1.3319834125441669E-3</v>
      </c>
      <c r="AR488">
        <f t="shared" si="397"/>
        <v>-3.6496345503710175</v>
      </c>
      <c r="AT488">
        <f t="shared" si="418"/>
        <v>-8648.3282189207985</v>
      </c>
      <c r="AU488">
        <f t="shared" si="419"/>
        <v>-1783.5630568609909</v>
      </c>
      <c r="AV488">
        <f t="shared" si="407"/>
        <v>-2.9382119160473672</v>
      </c>
      <c r="AW488">
        <f t="shared" si="408"/>
        <v>693.05876164510335</v>
      </c>
      <c r="AX488">
        <f t="shared" si="409"/>
        <v>-4451.3450436436206</v>
      </c>
      <c r="AY488">
        <f t="shared" si="417"/>
        <v>-1.4163399572752451</v>
      </c>
      <c r="BA488">
        <f t="shared" si="398"/>
        <v>1.9601277353786049</v>
      </c>
      <c r="BB488">
        <f t="shared" si="410"/>
        <v>5.8456874777670134</v>
      </c>
      <c r="BC488">
        <f t="shared" si="411"/>
        <v>-1.5218719587721221</v>
      </c>
      <c r="BD488">
        <f t="shared" si="399"/>
        <v>-267.19684029658714</v>
      </c>
      <c r="BF488">
        <f t="shared" si="400"/>
        <v>-66.488326721917602</v>
      </c>
      <c r="BG488">
        <f t="shared" si="401"/>
        <v>-217.83715543312456</v>
      </c>
      <c r="BH488">
        <f t="shared" si="412"/>
        <v>-37.837155433124565</v>
      </c>
      <c r="BI488">
        <f t="shared" si="413"/>
        <v>-37.837155433124565</v>
      </c>
      <c r="BJ488">
        <f t="shared" si="402"/>
        <v>0</v>
      </c>
      <c r="BK488">
        <f t="shared" si="414"/>
        <v>0</v>
      </c>
      <c r="BM488">
        <f t="shared" si="415"/>
        <v>-72.334014199684617</v>
      </c>
      <c r="BN488">
        <f t="shared" si="403"/>
        <v>-130.64031513653745</v>
      </c>
      <c r="BQ488" s="56">
        <f t="shared" si="416"/>
        <v>22.747648278052147</v>
      </c>
    </row>
    <row r="489" spans="1:69" x14ac:dyDescent="0.25">
      <c r="A489">
        <f t="shared" si="420"/>
        <v>1375000</v>
      </c>
      <c r="B489">
        <f t="shared" si="404"/>
        <v>1375</v>
      </c>
      <c r="C489">
        <f t="shared" si="373"/>
        <v>1.5363247198194441</v>
      </c>
      <c r="D489">
        <f t="shared" si="374"/>
        <v>0.86202162623169698</v>
      </c>
      <c r="F489">
        <f t="shared" si="375"/>
        <v>1.0434487691521838E-5</v>
      </c>
      <c r="G489">
        <f t="shared" si="376"/>
        <v>1.2634258867163792E-3</v>
      </c>
      <c r="H489">
        <f t="shared" si="377"/>
        <v>-3.1403292241132839</v>
      </c>
      <c r="J489">
        <f t="shared" si="378"/>
        <v>15</v>
      </c>
      <c r="M489">
        <f t="shared" si="379"/>
        <v>1.9212736057769974E-3</v>
      </c>
      <c r="N489">
        <f t="shared" si="380"/>
        <v>-1.5707963250000001</v>
      </c>
      <c r="O489">
        <f t="shared" si="381"/>
        <v>342.12090105977813</v>
      </c>
      <c r="P489">
        <f t="shared" si="382"/>
        <v>1.5678733793197768</v>
      </c>
      <c r="Q489">
        <f t="shared" si="383"/>
        <v>239.35610595953034</v>
      </c>
      <c r="R489">
        <f t="shared" si="384"/>
        <v>1.5666184391863007</v>
      </c>
      <c r="S489">
        <f t="shared" si="385"/>
        <v>0.1620139397743692</v>
      </c>
      <c r="T489">
        <f t="shared" si="386"/>
        <v>-1.4080651110175111</v>
      </c>
      <c r="U489">
        <f t="shared" si="387"/>
        <v>0.20378388911414302</v>
      </c>
      <c r="V489">
        <f t="shared" si="388"/>
        <v>-1.3655749573374174</v>
      </c>
      <c r="X489">
        <f t="shared" si="405"/>
        <v>-58.068380549578777</v>
      </c>
      <c r="Y489">
        <f t="shared" si="389"/>
        <v>-199.86212760316928</v>
      </c>
      <c r="Z489">
        <f t="shared" si="406"/>
        <v>-19.862127603169284</v>
      </c>
      <c r="AC489">
        <v>1</v>
      </c>
      <c r="AD489">
        <f t="shared" si="390"/>
        <v>342.11943958500007</v>
      </c>
      <c r="AE489">
        <f t="shared" si="391"/>
        <v>-0.13891788924928944</v>
      </c>
      <c r="AF489">
        <f t="shared" si="392"/>
        <v>2.8916004148762497E-2</v>
      </c>
      <c r="AG489">
        <f t="shared" si="421"/>
        <v>484.43709777759284</v>
      </c>
      <c r="AH489">
        <f t="shared" si="422"/>
        <v>-2361.909299291538</v>
      </c>
      <c r="AJ489">
        <f t="shared" si="393"/>
        <v>18000</v>
      </c>
      <c r="AK489">
        <f t="shared" si="394"/>
        <v>109633.72950337501</v>
      </c>
      <c r="AL489">
        <v>1</v>
      </c>
      <c r="AM489">
        <f t="shared" si="395"/>
        <v>239.35401701268751</v>
      </c>
      <c r="AN489">
        <f t="shared" si="423"/>
        <v>458.34625362392086</v>
      </c>
      <c r="AO489">
        <f t="shared" si="424"/>
        <v>-73.287484226538993</v>
      </c>
      <c r="AQ489">
        <f t="shared" si="396"/>
        <v>1.3223138747353554E-3</v>
      </c>
      <c r="AR489">
        <f t="shared" si="397"/>
        <v>-3.6363631555222273</v>
      </c>
      <c r="AT489">
        <f t="shared" si="418"/>
        <v>-8588.1193747332436</v>
      </c>
      <c r="AU489">
        <f t="shared" si="419"/>
        <v>-1764.7123989638771</v>
      </c>
      <c r="AV489">
        <f t="shared" si="407"/>
        <v>-2.9389305952598255</v>
      </c>
      <c r="AW489">
        <f t="shared" si="408"/>
        <v>691.50400876090657</v>
      </c>
      <c r="AX489">
        <f t="shared" si="409"/>
        <v>-4435.8768756163181</v>
      </c>
      <c r="AY489">
        <f t="shared" si="417"/>
        <v>-1.4161520891942916</v>
      </c>
      <c r="BA489">
        <f t="shared" si="398"/>
        <v>1.9529228927455047</v>
      </c>
      <c r="BB489">
        <f t="shared" si="410"/>
        <v>5.813701927546929</v>
      </c>
      <c r="BC489">
        <f t="shared" si="411"/>
        <v>-1.5227785060655339</v>
      </c>
      <c r="BD489">
        <f t="shared" si="399"/>
        <v>-267.248781630488</v>
      </c>
      <c r="BF489">
        <f t="shared" si="400"/>
        <v>-66.565389899147135</v>
      </c>
      <c r="BG489">
        <f t="shared" si="401"/>
        <v>-217.78619157085234</v>
      </c>
      <c r="BH489">
        <f t="shared" si="412"/>
        <v>-37.786191570852338</v>
      </c>
      <c r="BI489">
        <f t="shared" si="413"/>
        <v>-37.786191570852338</v>
      </c>
      <c r="BJ489">
        <f t="shared" si="402"/>
        <v>0</v>
      </c>
      <c r="BK489">
        <f t="shared" si="414"/>
        <v>0</v>
      </c>
      <c r="BM489">
        <f t="shared" si="415"/>
        <v>-72.379091826694065</v>
      </c>
      <c r="BN489">
        <f t="shared" si="403"/>
        <v>-130.53740994036434</v>
      </c>
      <c r="BQ489" s="56">
        <f t="shared" si="416"/>
        <v>22.715662727832068</v>
      </c>
    </row>
    <row r="490" spans="1:69" x14ac:dyDescent="0.25">
      <c r="A490">
        <f t="shared" si="420"/>
        <v>1380000</v>
      </c>
      <c r="B490">
        <f t="shared" si="404"/>
        <v>1380</v>
      </c>
      <c r="C490">
        <f t="shared" si="373"/>
        <v>1.5395469063238074</v>
      </c>
      <c r="D490">
        <f t="shared" si="374"/>
        <v>0.8638147403480041</v>
      </c>
      <c r="F490">
        <f t="shared" si="375"/>
        <v>1.0359011700107216E-5</v>
      </c>
      <c r="G490">
        <f t="shared" si="376"/>
        <v>1.2588481642894272E-3</v>
      </c>
      <c r="H490">
        <f t="shared" si="377"/>
        <v>-3.1403338018357108</v>
      </c>
      <c r="J490">
        <f t="shared" si="378"/>
        <v>15</v>
      </c>
      <c r="M490">
        <f t="shared" si="379"/>
        <v>1.9143124695241826E-3</v>
      </c>
      <c r="N490">
        <f t="shared" si="380"/>
        <v>-1.5707963250000001</v>
      </c>
      <c r="O490">
        <f t="shared" si="381"/>
        <v>343.36496645400217</v>
      </c>
      <c r="P490">
        <f t="shared" si="382"/>
        <v>1.5678839696491866</v>
      </c>
      <c r="Q490">
        <f t="shared" si="383"/>
        <v>240.22647663463059</v>
      </c>
      <c r="R490">
        <f t="shared" si="384"/>
        <v>1.566633576285057</v>
      </c>
      <c r="S490">
        <f t="shared" si="385"/>
        <v>0.16144225935412027</v>
      </c>
      <c r="T490">
        <f t="shared" si="386"/>
        <v>-1.4086444178135595</v>
      </c>
      <c r="U490">
        <f t="shared" si="387"/>
        <v>0.20307604412013266</v>
      </c>
      <c r="V490">
        <f t="shared" si="388"/>
        <v>-1.3662979198567207</v>
      </c>
      <c r="X490">
        <f t="shared" si="405"/>
        <v>-58.142637769391499</v>
      </c>
      <c r="Y490">
        <f t="shared" si="389"/>
        <v>-199.83279247876825</v>
      </c>
      <c r="Z490">
        <f t="shared" si="406"/>
        <v>-19.832792478768255</v>
      </c>
      <c r="AC490">
        <v>1</v>
      </c>
      <c r="AD490">
        <f t="shared" si="390"/>
        <v>343.36351027440003</v>
      </c>
      <c r="AE490">
        <f t="shared" si="391"/>
        <v>-0.13993003810186933</v>
      </c>
      <c r="AF490">
        <f t="shared" si="392"/>
        <v>2.9021153254758E-2</v>
      </c>
      <c r="AG490">
        <f t="shared" si="421"/>
        <v>481.07755024884381</v>
      </c>
      <c r="AH490">
        <f t="shared" si="422"/>
        <v>-2354.0484189777712</v>
      </c>
      <c r="AJ490">
        <f t="shared" si="393"/>
        <v>18000</v>
      </c>
      <c r="AK490">
        <f t="shared" si="394"/>
        <v>110032.39761066002</v>
      </c>
      <c r="AL490">
        <v>1</v>
      </c>
      <c r="AM490">
        <f t="shared" si="395"/>
        <v>240.22439525637003</v>
      </c>
      <c r="AN490">
        <f t="shared" si="423"/>
        <v>458.3440389234284</v>
      </c>
      <c r="AO490">
        <f t="shared" si="424"/>
        <v>-73.021959082698203</v>
      </c>
      <c r="AQ490">
        <f t="shared" si="396"/>
        <v>1.3127492500591721E-3</v>
      </c>
      <c r="AR490">
        <f t="shared" si="397"/>
        <v>-3.6231879301633154</v>
      </c>
      <c r="AT490">
        <f t="shared" si="418"/>
        <v>-8528.5282844669873</v>
      </c>
      <c r="AU490">
        <f t="shared" si="419"/>
        <v>-1746.1246488307627</v>
      </c>
      <c r="AV490">
        <f t="shared" si="407"/>
        <v>-2.9396442849726019</v>
      </c>
      <c r="AW490">
        <f t="shared" si="408"/>
        <v>689.96403670635289</v>
      </c>
      <c r="AX490">
        <f t="shared" si="409"/>
        <v>-4420.5134610965715</v>
      </c>
      <c r="AY490">
        <f t="shared" si="417"/>
        <v>-1.4159632640118769</v>
      </c>
      <c r="BA490">
        <f t="shared" si="398"/>
        <v>1.945770064568525</v>
      </c>
      <c r="BB490">
        <f t="shared" si="410"/>
        <v>5.7818303508238671</v>
      </c>
      <c r="BC490">
        <f t="shared" si="411"/>
        <v>-1.523681020960725</v>
      </c>
      <c r="BD490">
        <f t="shared" si="399"/>
        <v>-267.30049192498922</v>
      </c>
      <c r="BF490">
        <f t="shared" si="400"/>
        <v>-66.642119489129612</v>
      </c>
      <c r="BG490">
        <f t="shared" si="401"/>
        <v>-217.73542627836159</v>
      </c>
      <c r="BH490">
        <f t="shared" si="412"/>
        <v>-37.735426278361587</v>
      </c>
      <c r="BI490">
        <f t="shared" si="413"/>
        <v>-37.735426278361587</v>
      </c>
      <c r="BJ490">
        <f t="shared" si="402"/>
        <v>0</v>
      </c>
      <c r="BK490">
        <f t="shared" si="414"/>
        <v>0</v>
      </c>
      <c r="BM490">
        <f t="shared" si="415"/>
        <v>-72.42394983995348</v>
      </c>
      <c r="BN490">
        <f t="shared" si="403"/>
        <v>-130.4349343533724</v>
      </c>
      <c r="BQ490" s="56">
        <f t="shared" si="416"/>
        <v>22.683791151109002</v>
      </c>
    </row>
    <row r="491" spans="1:69" x14ac:dyDescent="0.25">
      <c r="A491">
        <f t="shared" si="420"/>
        <v>1385000</v>
      </c>
      <c r="B491">
        <f t="shared" si="404"/>
        <v>1385</v>
      </c>
      <c r="C491">
        <f t="shared" si="373"/>
        <v>1.542774022182795</v>
      </c>
      <c r="D491">
        <f t="shared" si="374"/>
        <v>0.86560035865011009</v>
      </c>
      <c r="F491">
        <f t="shared" si="375"/>
        <v>1.0284351672420761E-5</v>
      </c>
      <c r="G491">
        <f t="shared" si="376"/>
        <v>1.2543034950053117E-3</v>
      </c>
      <c r="H491">
        <f t="shared" si="377"/>
        <v>-3.1403383465049948</v>
      </c>
      <c r="J491">
        <f t="shared" si="378"/>
        <v>15</v>
      </c>
      <c r="M491">
        <f t="shared" si="379"/>
        <v>1.9074015941829398E-3</v>
      </c>
      <c r="N491">
        <f t="shared" si="380"/>
        <v>-1.5707963250000001</v>
      </c>
      <c r="O491">
        <f t="shared" si="381"/>
        <v>344.60903188645824</v>
      </c>
      <c r="P491">
        <f t="shared" si="382"/>
        <v>1.5678944835147706</v>
      </c>
      <c r="Q491">
        <f t="shared" si="383"/>
        <v>241.09684736437688</v>
      </c>
      <c r="R491">
        <f t="shared" si="384"/>
        <v>1.5666486040925682</v>
      </c>
      <c r="S491">
        <f t="shared" si="385"/>
        <v>0.16087454577646193</v>
      </c>
      <c r="T491">
        <f t="shared" si="386"/>
        <v>-1.4092196505233885</v>
      </c>
      <c r="U491">
        <f t="shared" si="387"/>
        <v>0.20237299483590246</v>
      </c>
      <c r="V491">
        <f t="shared" si="388"/>
        <v>-1.3670158769564977</v>
      </c>
      <c r="X491">
        <f t="shared" si="405"/>
        <v>-58.216585675212784</v>
      </c>
      <c r="Y491">
        <f t="shared" si="389"/>
        <v>-199.80337536470168</v>
      </c>
      <c r="Z491">
        <f t="shared" si="406"/>
        <v>-19.803375364701679</v>
      </c>
      <c r="AC491">
        <v>1</v>
      </c>
      <c r="AD491">
        <f t="shared" si="390"/>
        <v>344.60758096380005</v>
      </c>
      <c r="AE491">
        <f t="shared" si="391"/>
        <v>-0.14094586081598315</v>
      </c>
      <c r="AF491">
        <f t="shared" si="392"/>
        <v>2.9126302360753496E-2</v>
      </c>
      <c r="AG491">
        <f t="shared" si="421"/>
        <v>477.75233512695428</v>
      </c>
      <c r="AH491">
        <f t="shared" si="422"/>
        <v>-2346.2372011696284</v>
      </c>
      <c r="AJ491">
        <f t="shared" si="393"/>
        <v>18000</v>
      </c>
      <c r="AK491">
        <f t="shared" si="394"/>
        <v>110431.06571794502</v>
      </c>
      <c r="AL491">
        <v>1</v>
      </c>
      <c r="AM491">
        <f t="shared" si="395"/>
        <v>241.09477350005253</v>
      </c>
      <c r="AN491">
        <f t="shared" si="423"/>
        <v>458.34184816498959</v>
      </c>
      <c r="AO491">
        <f t="shared" si="424"/>
        <v>-72.75835098860486</v>
      </c>
      <c r="AQ491">
        <f t="shared" si="396"/>
        <v>1.3032880262628178E-3</v>
      </c>
      <c r="AR491">
        <f t="shared" si="397"/>
        <v>-3.610107832748005</v>
      </c>
      <c r="AT491">
        <f t="shared" si="418"/>
        <v>-8469.5466485293418</v>
      </c>
      <c r="AU491">
        <f t="shared" si="419"/>
        <v>-1727.7952700065241</v>
      </c>
      <c r="AV491">
        <f t="shared" si="407"/>
        <v>-2.9403530362168788</v>
      </c>
      <c r="AW491">
        <f t="shared" si="408"/>
        <v>688.43866800131718</v>
      </c>
      <c r="AX491">
        <f t="shared" si="409"/>
        <v>-4405.2537635589042</v>
      </c>
      <c r="AY491">
        <f t="shared" si="417"/>
        <v>-1.415773488686076</v>
      </c>
      <c r="BA491">
        <f t="shared" si="398"/>
        <v>1.9386686871068901</v>
      </c>
      <c r="BB491">
        <f t="shared" si="410"/>
        <v>5.7500719148847992</v>
      </c>
      <c r="BC491">
        <f t="shared" si="411"/>
        <v>-1.5245795475308028</v>
      </c>
      <c r="BD491">
        <f t="shared" si="399"/>
        <v>-267.35197370529386</v>
      </c>
      <c r="BF491">
        <f t="shared" si="400"/>
        <v>-66.718518177552284</v>
      </c>
      <c r="BG491">
        <f t="shared" si="401"/>
        <v>-217.68486005638687</v>
      </c>
      <c r="BH491">
        <f t="shared" si="412"/>
        <v>-37.684860056386867</v>
      </c>
      <c r="BI491">
        <f t="shared" si="413"/>
        <v>-37.684860056386867</v>
      </c>
      <c r="BJ491">
        <f t="shared" si="402"/>
        <v>0</v>
      </c>
      <c r="BK491">
        <f t="shared" si="414"/>
        <v>0</v>
      </c>
      <c r="BM491">
        <f t="shared" si="415"/>
        <v>-72.468590092437083</v>
      </c>
      <c r="BN491">
        <f t="shared" si="403"/>
        <v>-130.33288635109304</v>
      </c>
      <c r="BQ491" s="56">
        <f t="shared" si="416"/>
        <v>22.652032715169934</v>
      </c>
    </row>
    <row r="492" spans="1:69" x14ac:dyDescent="0.25">
      <c r="A492">
        <f t="shared" si="420"/>
        <v>1390000</v>
      </c>
      <c r="B492">
        <f t="shared" si="404"/>
        <v>1390</v>
      </c>
      <c r="C492">
        <f t="shared" si="373"/>
        <v>1.5460060365279662</v>
      </c>
      <c r="D492">
        <f t="shared" si="374"/>
        <v>0.86737851672695376</v>
      </c>
      <c r="F492">
        <f t="shared" si="375"/>
        <v>1.0210495888929109E-5</v>
      </c>
      <c r="G492">
        <f t="shared" si="376"/>
        <v>1.2497915221611963E-3</v>
      </c>
      <c r="H492">
        <f t="shared" si="377"/>
        <v>-3.140342858477839</v>
      </c>
      <c r="J492">
        <f t="shared" si="378"/>
        <v>15</v>
      </c>
      <c r="M492">
        <f t="shared" si="379"/>
        <v>1.900540437369332E-3</v>
      </c>
      <c r="N492">
        <f t="shared" si="380"/>
        <v>-1.5707963250000001</v>
      </c>
      <c r="O492">
        <f t="shared" si="381"/>
        <v>345.85309735673388</v>
      </c>
      <c r="P492">
        <f t="shared" si="382"/>
        <v>1.5679049217416685</v>
      </c>
      <c r="Q492">
        <f t="shared" si="383"/>
        <v>241.96721814817957</v>
      </c>
      <c r="R492">
        <f t="shared" si="384"/>
        <v>1.5666635237882098</v>
      </c>
      <c r="S492">
        <f t="shared" si="385"/>
        <v>0.16031075846093829</v>
      </c>
      <c r="T492">
        <f t="shared" si="386"/>
        <v>-1.4097908515973954</v>
      </c>
      <c r="U492">
        <f t="shared" si="387"/>
        <v>0.20167469378827144</v>
      </c>
      <c r="V492">
        <f t="shared" si="388"/>
        <v>-1.3677288797072995</v>
      </c>
      <c r="X492">
        <f t="shared" si="405"/>
        <v>-58.290226607609327</v>
      </c>
      <c r="Y492">
        <f t="shared" si="389"/>
        <v>-199.77387948581631</v>
      </c>
      <c r="Z492">
        <f t="shared" si="406"/>
        <v>-19.773879485816309</v>
      </c>
      <c r="AC492">
        <v>1</v>
      </c>
      <c r="AD492">
        <f t="shared" si="390"/>
        <v>345.85165165320001</v>
      </c>
      <c r="AE492">
        <f t="shared" si="391"/>
        <v>-0.14196535739163083</v>
      </c>
      <c r="AF492">
        <f t="shared" si="392"/>
        <v>2.9231451466748999E-2</v>
      </c>
      <c r="AG492">
        <f t="shared" si="421"/>
        <v>474.46099305381733</v>
      </c>
      <c r="AH492">
        <f t="shared" si="422"/>
        <v>-2338.4752045251635</v>
      </c>
      <c r="AJ492">
        <f t="shared" si="393"/>
        <v>18000</v>
      </c>
      <c r="AK492">
        <f t="shared" si="394"/>
        <v>110829.73382523</v>
      </c>
      <c r="AL492">
        <v>1</v>
      </c>
      <c r="AM492">
        <f t="shared" si="395"/>
        <v>241.96515174373499</v>
      </c>
      <c r="AN492">
        <f t="shared" si="423"/>
        <v>458.33968100474442</v>
      </c>
      <c r="AO492">
        <f t="shared" si="424"/>
        <v>-72.496639258092856</v>
      </c>
      <c r="AQ492">
        <f t="shared" si="396"/>
        <v>1.2939287182432693E-3</v>
      </c>
      <c r="AR492">
        <f t="shared" si="397"/>
        <v>-3.5971218367162883</v>
      </c>
      <c r="AT492">
        <f t="shared" si="418"/>
        <v>-8411.1663041124539</v>
      </c>
      <c r="AU492">
        <f t="shared" si="419"/>
        <v>-1709.7198190080164</v>
      </c>
      <c r="AV492">
        <f t="shared" si="407"/>
        <v>-2.9410568993407229</v>
      </c>
      <c r="AW492">
        <f t="shared" si="408"/>
        <v>686.92772763339008</v>
      </c>
      <c r="AX492">
        <f t="shared" si="409"/>
        <v>-4390.0967597870003</v>
      </c>
      <c r="AY492">
        <f t="shared" si="417"/>
        <v>-1.4155827701409636</v>
      </c>
      <c r="BA492">
        <f t="shared" si="398"/>
        <v>1.9316182047340824</v>
      </c>
      <c r="BB492">
        <f t="shared" si="410"/>
        <v>5.7184257960105729</v>
      </c>
      <c r="BC492">
        <f t="shared" si="411"/>
        <v>-1.5254741291997593</v>
      </c>
      <c r="BD492">
        <f t="shared" si="399"/>
        <v>-267.40322945941341</v>
      </c>
      <c r="BF492">
        <f t="shared" si="400"/>
        <v>-66.79458862028882</v>
      </c>
      <c r="BG492">
        <f t="shared" si="401"/>
        <v>-217.63449337428133</v>
      </c>
      <c r="BH492">
        <f t="shared" si="412"/>
        <v>-37.634493374281334</v>
      </c>
      <c r="BI492">
        <f t="shared" si="413"/>
        <v>-37.634493374281334</v>
      </c>
      <c r="BJ492">
        <f t="shared" si="402"/>
        <v>0</v>
      </c>
      <c r="BK492">
        <f t="shared" si="414"/>
        <v>0</v>
      </c>
      <c r="BM492">
        <f t="shared" si="415"/>
        <v>-72.513014416299384</v>
      </c>
      <c r="BN492">
        <f t="shared" si="403"/>
        <v>-130.23126391486792</v>
      </c>
      <c r="BQ492" s="56">
        <f t="shared" si="416"/>
        <v>22.62038659629571</v>
      </c>
    </row>
    <row r="493" spans="1:69" x14ac:dyDescent="0.25">
      <c r="A493">
        <f t="shared" si="420"/>
        <v>1395000</v>
      </c>
      <c r="B493">
        <f t="shared" si="404"/>
        <v>1395</v>
      </c>
      <c r="C493">
        <f t="shared" si="373"/>
        <v>1.5492429187018102</v>
      </c>
      <c r="D493">
        <f t="shared" si="374"/>
        <v>0.86914925005942567</v>
      </c>
      <c r="F493">
        <f t="shared" si="375"/>
        <v>1.0137432839753339E-5</v>
      </c>
      <c r="G493">
        <f t="shared" si="376"/>
        <v>1.2453118941685168E-3</v>
      </c>
      <c r="H493">
        <f t="shared" si="377"/>
        <v>-3.1403473381058316</v>
      </c>
      <c r="J493">
        <f t="shared" si="378"/>
        <v>15</v>
      </c>
      <c r="M493">
        <f t="shared" si="379"/>
        <v>1.8937284644755354E-3</v>
      </c>
      <c r="N493">
        <f t="shared" si="380"/>
        <v>-1.5707963250000001</v>
      </c>
      <c r="O493">
        <f t="shared" si="381"/>
        <v>347.09716286442233</v>
      </c>
      <c r="P493">
        <f t="shared" si="382"/>
        <v>1.5679152851431903</v>
      </c>
      <c r="Q493">
        <f t="shared" si="383"/>
        <v>242.83758898545744</v>
      </c>
      <c r="R493">
        <f t="shared" si="384"/>
        <v>1.5666783365344481</v>
      </c>
      <c r="S493">
        <f t="shared" si="385"/>
        <v>0.1597508573707242</v>
      </c>
      <c r="T493">
        <f t="shared" si="386"/>
        <v>-1.4103580629035355</v>
      </c>
      <c r="U493">
        <f t="shared" si="387"/>
        <v>0.20098109411306667</v>
      </c>
      <c r="V493">
        <f t="shared" si="388"/>
        <v>-1.3684369784974146</v>
      </c>
      <c r="X493">
        <f t="shared" si="405"/>
        <v>-58.363562883177238</v>
      </c>
      <c r="Y493">
        <f t="shared" si="389"/>
        <v>-199.74430800204129</v>
      </c>
      <c r="Z493">
        <f t="shared" si="406"/>
        <v>-19.744308002041294</v>
      </c>
      <c r="AC493">
        <v>1</v>
      </c>
      <c r="AD493">
        <f t="shared" si="390"/>
        <v>347.09572234260003</v>
      </c>
      <c r="AE493">
        <f t="shared" si="391"/>
        <v>-0.14298852782881238</v>
      </c>
      <c r="AF493">
        <f t="shared" si="392"/>
        <v>2.9336600572744502E-2</v>
      </c>
      <c r="AG493">
        <f t="shared" si="421"/>
        <v>471.20307220928123</v>
      </c>
      <c r="AH493">
        <f t="shared" si="422"/>
        <v>-2330.7619924833684</v>
      </c>
      <c r="AJ493">
        <f t="shared" si="393"/>
        <v>18000</v>
      </c>
      <c r="AK493">
        <f t="shared" si="394"/>
        <v>111228.401932515</v>
      </c>
      <c r="AL493">
        <v>1</v>
      </c>
      <c r="AM493">
        <f t="shared" si="395"/>
        <v>242.83552998741749</v>
      </c>
      <c r="AN493">
        <f t="shared" si="423"/>
        <v>458.33753710498451</v>
      </c>
      <c r="AO493">
        <f t="shared" si="424"/>
        <v>-72.236803501546646</v>
      </c>
      <c r="AQ493">
        <f t="shared" si="396"/>
        <v>1.2846698674644638E-3</v>
      </c>
      <c r="AR493">
        <f t="shared" si="397"/>
        <v>-3.5842289302258541</v>
      </c>
      <c r="AT493">
        <f t="shared" si="418"/>
        <v>-8353.3792225414199</v>
      </c>
      <c r="AU493">
        <f t="shared" si="419"/>
        <v>-1691.8939431237829</v>
      </c>
      <c r="AV493">
        <f t="shared" si="407"/>
        <v>-2.9417559240202977</v>
      </c>
      <c r="AW493">
        <f t="shared" si="408"/>
        <v>685.43104302163147</v>
      </c>
      <c r="AX493">
        <f t="shared" si="409"/>
        <v>-4375.041439666079</v>
      </c>
      <c r="AY493">
        <f t="shared" si="417"/>
        <v>-1.4153911152659033</v>
      </c>
      <c r="BA493">
        <f t="shared" si="398"/>
        <v>1.9246180697925177</v>
      </c>
      <c r="BB493">
        <f t="shared" si="410"/>
        <v>5.686891179347322</v>
      </c>
      <c r="BC493">
        <f t="shared" si="411"/>
        <v>-1.5263648087543944</v>
      </c>
      <c r="BD493">
        <f t="shared" si="399"/>
        <v>-267.45426163885088</v>
      </c>
      <c r="BF493">
        <f t="shared" si="400"/>
        <v>-66.87033344381625</v>
      </c>
      <c r="BG493">
        <f t="shared" si="401"/>
        <v>-217.58432667078716</v>
      </c>
      <c r="BH493">
        <f t="shared" si="412"/>
        <v>-37.584326670787163</v>
      </c>
      <c r="BI493">
        <f t="shared" si="413"/>
        <v>-37.584326670787163</v>
      </c>
      <c r="BJ493">
        <f t="shared" si="402"/>
        <v>0</v>
      </c>
      <c r="BK493">
        <f t="shared" si="414"/>
        <v>0</v>
      </c>
      <c r="BM493">
        <f t="shared" si="415"/>
        <v>-72.557224623163577</v>
      </c>
      <c r="BN493">
        <f t="shared" si="403"/>
        <v>-130.13006503193628</v>
      </c>
      <c r="BQ493" s="56">
        <f t="shared" si="416"/>
        <v>22.588851979632459</v>
      </c>
    </row>
    <row r="494" spans="1:69" x14ac:dyDescent="0.25">
      <c r="A494">
        <f t="shared" si="420"/>
        <v>1400000</v>
      </c>
      <c r="B494">
        <f t="shared" si="404"/>
        <v>1400</v>
      </c>
      <c r="C494">
        <f t="shared" si="373"/>
        <v>1.5524846382565129</v>
      </c>
      <c r="D494">
        <f t="shared" si="374"/>
        <v>0.87091259401897836</v>
      </c>
      <c r="F494">
        <f t="shared" si="375"/>
        <v>1.0065151220184332E-5</v>
      </c>
      <c r="G494">
        <f t="shared" si="376"/>
        <v>1.2408642644616526E-3</v>
      </c>
      <c r="H494">
        <f t="shared" si="377"/>
        <v>-3.1403517857355387</v>
      </c>
      <c r="J494">
        <f t="shared" si="378"/>
        <v>15</v>
      </c>
      <c r="M494">
        <f t="shared" si="379"/>
        <v>1.8869651485309798E-3</v>
      </c>
      <c r="N494">
        <f t="shared" si="380"/>
        <v>-1.5707963250000001</v>
      </c>
      <c r="O494">
        <f t="shared" si="381"/>
        <v>348.34122840912272</v>
      </c>
      <c r="P494">
        <f t="shared" si="382"/>
        <v>1.5679255745210279</v>
      </c>
      <c r="Q494">
        <f t="shared" si="383"/>
        <v>243.70795987563753</v>
      </c>
      <c r="R494">
        <f t="shared" si="384"/>
        <v>1.5666930434771442</v>
      </c>
      <c r="S494">
        <f t="shared" si="385"/>
        <v>0.15919480300369407</v>
      </c>
      <c r="T494">
        <f t="shared" si="386"/>
        <v>-1.4109213257371858</v>
      </c>
      <c r="U494">
        <f t="shared" si="387"/>
        <v>0.20029214954566554</v>
      </c>
      <c r="V494">
        <f t="shared" si="388"/>
        <v>-1.3691402230440497</v>
      </c>
      <c r="X494">
        <f t="shared" si="405"/>
        <v>-58.436596794841186</v>
      </c>
      <c r="Y494">
        <f t="shared" si="389"/>
        <v>-199.71466400964877</v>
      </c>
      <c r="Z494">
        <f t="shared" si="406"/>
        <v>-19.714664009648772</v>
      </c>
      <c r="AC494">
        <v>1</v>
      </c>
      <c r="AD494">
        <f t="shared" si="390"/>
        <v>348.33979303199999</v>
      </c>
      <c r="AE494">
        <f t="shared" si="391"/>
        <v>-0.14401537212752777</v>
      </c>
      <c r="AF494">
        <f t="shared" si="392"/>
        <v>2.9441749678739998E-2</v>
      </c>
      <c r="AG494">
        <f t="shared" si="421"/>
        <v>467.97812816568023</v>
      </c>
      <c r="AH494">
        <f t="shared" si="422"/>
        <v>-2323.0971332085396</v>
      </c>
      <c r="AJ494">
        <f t="shared" si="393"/>
        <v>18000</v>
      </c>
      <c r="AK494">
        <f t="shared" si="394"/>
        <v>111627.0700398</v>
      </c>
      <c r="AL494">
        <v>1</v>
      </c>
      <c r="AM494">
        <f t="shared" si="395"/>
        <v>243.70590823110001</v>
      </c>
      <c r="AN494">
        <f t="shared" si="423"/>
        <v>458.33541613402042</v>
      </c>
      <c r="AO494">
        <f t="shared" si="424"/>
        <v>-71.978823620606178</v>
      </c>
      <c r="AQ494">
        <f t="shared" si="396"/>
        <v>1.2755100413890253E-3</v>
      </c>
      <c r="AR494">
        <f t="shared" si="397"/>
        <v>-3.5714281158892711</v>
      </c>
      <c r="AT494">
        <f t="shared" si="418"/>
        <v>-8296.1775066811169</v>
      </c>
      <c r="AU494">
        <f t="shared" si="419"/>
        <v>-1674.3133782726729</v>
      </c>
      <c r="AV494">
        <f t="shared" si="407"/>
        <v>-2.942450159270857</v>
      </c>
      <c r="AW494">
        <f t="shared" si="408"/>
        <v>683.94844398078897</v>
      </c>
      <c r="AX494">
        <f t="shared" si="409"/>
        <v>-4360.0868059790428</v>
      </c>
      <c r="AY494">
        <f t="shared" si="417"/>
        <v>-1.4151985309148822</v>
      </c>
      <c r="BA494">
        <f t="shared" si="398"/>
        <v>1.9176677424513358</v>
      </c>
      <c r="BB494">
        <f t="shared" si="410"/>
        <v>5.6554672587801935</v>
      </c>
      <c r="BC494">
        <f t="shared" si="411"/>
        <v>-1.5272516283559747</v>
      </c>
      <c r="BD494">
        <f t="shared" si="399"/>
        <v>-267.50507265926899</v>
      </c>
      <c r="BF494">
        <f t="shared" si="400"/>
        <v>-66.945755245625023</v>
      </c>
      <c r="BG494">
        <f t="shared" si="401"/>
        <v>-217.5343603547889</v>
      </c>
      <c r="BH494">
        <f t="shared" si="412"/>
        <v>-37.534360354788902</v>
      </c>
      <c r="BI494">
        <f t="shared" si="413"/>
        <v>-37.534360354788902</v>
      </c>
      <c r="BJ494">
        <f t="shared" si="402"/>
        <v>0</v>
      </c>
      <c r="BK494">
        <f t="shared" si="414"/>
        <v>0</v>
      </c>
      <c r="BM494">
        <f t="shared" si="415"/>
        <v>-72.601222504405214</v>
      </c>
      <c r="BN494">
        <f t="shared" si="403"/>
        <v>-130.02928769551991</v>
      </c>
      <c r="BQ494" s="56">
        <f t="shared" si="416"/>
        <v>22.55742805906533</v>
      </c>
    </row>
    <row r="495" spans="1:69" x14ac:dyDescent="0.25">
      <c r="A495">
        <f t="shared" si="420"/>
        <v>1405000</v>
      </c>
      <c r="B495">
        <f t="shared" si="404"/>
        <v>1405</v>
      </c>
      <c r="C495">
        <f t="shared" si="373"/>
        <v>1.5557311649527263</v>
      </c>
      <c r="D495">
        <f t="shared" si="374"/>
        <v>0.87266858386628032</v>
      </c>
      <c r="F495">
        <f t="shared" si="375"/>
        <v>9.993639926309636E-6</v>
      </c>
      <c r="G495">
        <f t="shared" si="376"/>
        <v>1.236448291408541E-3</v>
      </c>
      <c r="H495">
        <f t="shared" si="377"/>
        <v>-3.1403562017085918</v>
      </c>
      <c r="J495">
        <f t="shared" si="378"/>
        <v>15</v>
      </c>
      <c r="M495">
        <f t="shared" si="379"/>
        <v>1.8802499700664567E-3</v>
      </c>
      <c r="N495">
        <f t="shared" si="380"/>
        <v>-1.5707963250000001</v>
      </c>
      <c r="O495">
        <f t="shared" si="381"/>
        <v>349.58529399044005</v>
      </c>
      <c r="P495">
        <f t="shared" si="382"/>
        <v>1.5679357906654607</v>
      </c>
      <c r="Q495">
        <f t="shared" si="383"/>
        <v>244.57833081815505</v>
      </c>
      <c r="R495">
        <f t="shared" si="384"/>
        <v>1.5667076457458478</v>
      </c>
      <c r="S495">
        <f t="shared" si="385"/>
        <v>0.15864255638366381</v>
      </c>
      <c r="T495">
        <f t="shared" si="386"/>
        <v>-1.4114806808308078</v>
      </c>
      <c r="U495">
        <f t="shared" si="387"/>
        <v>0.19960781441170741</v>
      </c>
      <c r="V495">
        <f t="shared" si="388"/>
        <v>-1.3698386624042924</v>
      </c>
      <c r="X495">
        <f t="shared" si="405"/>
        <v>-58.509330612149185</v>
      </c>
      <c r="Y495">
        <f t="shared" si="389"/>
        <v>-199.6849505424895</v>
      </c>
      <c r="Z495">
        <f t="shared" si="406"/>
        <v>-19.684950542489503</v>
      </c>
      <c r="AC495">
        <v>1</v>
      </c>
      <c r="AD495">
        <f t="shared" si="390"/>
        <v>349.58386372140001</v>
      </c>
      <c r="AE495">
        <f t="shared" si="391"/>
        <v>-0.14504589028777706</v>
      </c>
      <c r="AF495">
        <f t="shared" si="392"/>
        <v>2.9546898784735501E-2</v>
      </c>
      <c r="AG495">
        <f t="shared" si="421"/>
        <v>464.78572374557052</v>
      </c>
      <c r="AH495">
        <f t="shared" si="422"/>
        <v>-2315.4801995351786</v>
      </c>
      <c r="AJ495">
        <f t="shared" si="393"/>
        <v>18000</v>
      </c>
      <c r="AK495">
        <f t="shared" si="394"/>
        <v>112025.73814708501</v>
      </c>
      <c r="AL495">
        <v>1</v>
      </c>
      <c r="AM495">
        <f t="shared" si="395"/>
        <v>244.57628647478251</v>
      </c>
      <c r="AN495">
        <f t="shared" si="423"/>
        <v>458.33331776605417</v>
      </c>
      <c r="AO495">
        <f t="shared" si="424"/>
        <v>-71.722679802984956</v>
      </c>
      <c r="AQ495">
        <f t="shared" si="396"/>
        <v>1.2664478329241229E-3</v>
      </c>
      <c r="AR495">
        <f t="shared" si="397"/>
        <v>-3.5587184105167853</v>
      </c>
      <c r="AT495">
        <f t="shared" si="418"/>
        <v>-8239.5533884003071</v>
      </c>
      <c r="AU495">
        <f t="shared" si="419"/>
        <v>-1656.9739469196104</v>
      </c>
      <c r="AV495">
        <f t="shared" si="407"/>
        <v>-2.9431396534575271</v>
      </c>
      <c r="AW495">
        <f t="shared" si="408"/>
        <v>682.47976268598347</v>
      </c>
      <c r="AX495">
        <f t="shared" si="409"/>
        <v>-4345.2318742063271</v>
      </c>
      <c r="AY495">
        <f t="shared" si="417"/>
        <v>-1.4150050239058904</v>
      </c>
      <c r="BA495">
        <f t="shared" si="398"/>
        <v>1.9107666905672134</v>
      </c>
      <c r="BB495">
        <f t="shared" si="410"/>
        <v>5.6241532368092848</v>
      </c>
      <c r="BC495">
        <f t="shared" si="411"/>
        <v>-1.5281346295516367</v>
      </c>
      <c r="BD495">
        <f t="shared" si="399"/>
        <v>-267.55566490114325</v>
      </c>
      <c r="BF495">
        <f t="shared" si="400"/>
        <v>-67.020856594621932</v>
      </c>
      <c r="BG495">
        <f t="shared" si="401"/>
        <v>-217.48459480604865</v>
      </c>
      <c r="BH495">
        <f t="shared" si="412"/>
        <v>-37.484594806048648</v>
      </c>
      <c r="BI495">
        <f t="shared" si="413"/>
        <v>-37.484594806048648</v>
      </c>
      <c r="BJ495">
        <f t="shared" si="402"/>
        <v>0</v>
      </c>
      <c r="BK495">
        <f t="shared" si="414"/>
        <v>0</v>
      </c>
      <c r="BM495">
        <f t="shared" si="415"/>
        <v>-72.64500983143121</v>
      </c>
      <c r="BN495">
        <f t="shared" si="403"/>
        <v>-129.92892990490543</v>
      </c>
      <c r="BQ495" s="56">
        <f t="shared" si="416"/>
        <v>22.526114037094423</v>
      </c>
    </row>
    <row r="496" spans="1:69" x14ac:dyDescent="0.25">
      <c r="A496">
        <f t="shared" si="420"/>
        <v>1410000</v>
      </c>
      <c r="B496">
        <f t="shared" si="404"/>
        <v>1410</v>
      </c>
      <c r="C496">
        <f t="shared" si="373"/>
        <v>1.5589824687583369</v>
      </c>
      <c r="D496">
        <f t="shared" si="374"/>
        <v>0.87441725474991605</v>
      </c>
      <c r="F496">
        <f t="shared" si="375"/>
        <v>9.9228880507486949E-6</v>
      </c>
      <c r="G496">
        <f t="shared" si="376"/>
        <v>1.2320636382232002E-3</v>
      </c>
      <c r="H496">
        <f t="shared" si="377"/>
        <v>-3.1403605863617772</v>
      </c>
      <c r="J496">
        <f t="shared" si="378"/>
        <v>15</v>
      </c>
      <c r="M496">
        <f t="shared" si="379"/>
        <v>1.8735824169811149E-3</v>
      </c>
      <c r="N496">
        <f t="shared" si="380"/>
        <v>-1.5707963250000001</v>
      </c>
      <c r="O496">
        <f t="shared" si="381"/>
        <v>350.82935960798471</v>
      </c>
      <c r="P496">
        <f t="shared" si="382"/>
        <v>1.5679459343555593</v>
      </c>
      <c r="Q496">
        <f t="shared" si="383"/>
        <v>245.44870181245327</v>
      </c>
      <c r="R496">
        <f t="shared" si="384"/>
        <v>1.5667221444540869</v>
      </c>
      <c r="S496">
        <f t="shared" si="385"/>
        <v>0.15809407905180106</v>
      </c>
      <c r="T496">
        <f t="shared" si="386"/>
        <v>-1.4120361683634224</v>
      </c>
      <c r="U496">
        <f t="shared" si="387"/>
        <v>0.19892804361797159</v>
      </c>
      <c r="V496">
        <f t="shared" si="388"/>
        <v>-1.3705323449858648</v>
      </c>
      <c r="X496">
        <f t="shared" si="405"/>
        <v>-58.581766581563215</v>
      </c>
      <c r="Y496">
        <f t="shared" si="389"/>
        <v>-199.65517057320289</v>
      </c>
      <c r="Z496">
        <f t="shared" si="406"/>
        <v>-19.655170573202895</v>
      </c>
      <c r="AC496">
        <v>1</v>
      </c>
      <c r="AD496">
        <f t="shared" si="390"/>
        <v>350.82793441080003</v>
      </c>
      <c r="AE496">
        <f t="shared" si="391"/>
        <v>-0.14608008230956021</v>
      </c>
      <c r="AF496">
        <f t="shared" si="392"/>
        <v>2.9652047890730997E-2</v>
      </c>
      <c r="AG496">
        <f t="shared" si="421"/>
        <v>461.62542888259026</v>
      </c>
      <c r="AH496">
        <f t="shared" si="422"/>
        <v>-2307.9107689134298</v>
      </c>
      <c r="AJ496">
        <f t="shared" si="393"/>
        <v>18000</v>
      </c>
      <c r="AK496">
        <f t="shared" si="394"/>
        <v>112424.40625437001</v>
      </c>
      <c r="AL496">
        <v>1</v>
      </c>
      <c r="AM496">
        <f t="shared" si="395"/>
        <v>245.44666471846503</v>
      </c>
      <c r="AN496">
        <f t="shared" si="423"/>
        <v>458.331241681054</v>
      </c>
      <c r="AO496">
        <f t="shared" si="424"/>
        <v>-71.468352517398401</v>
      </c>
      <c r="AQ496">
        <f t="shared" si="396"/>
        <v>1.2574818598810598E-3</v>
      </c>
      <c r="AR496">
        <f t="shared" si="397"/>
        <v>-3.5460988448645887</v>
      </c>
      <c r="AT496">
        <f t="shared" si="418"/>
        <v>-8183.4992260915787</v>
      </c>
      <c r="AU496">
        <f t="shared" si="419"/>
        <v>-1639.8715560468065</v>
      </c>
      <c r="AV496">
        <f t="shared" si="407"/>
        <v>-2.9438244543058847</v>
      </c>
      <c r="AW496">
        <f t="shared" si="408"/>
        <v>681.02483363785711</v>
      </c>
      <c r="AX496">
        <f t="shared" si="409"/>
        <v>-4330.4756723293549</v>
      </c>
      <c r="AY496">
        <f t="shared" si="417"/>
        <v>-1.4148106010203421</v>
      </c>
      <c r="BA496">
        <f t="shared" si="398"/>
        <v>1.9039143895481463</v>
      </c>
      <c r="BB496">
        <f t="shared" si="410"/>
        <v>5.5929483244278018</v>
      </c>
      <c r="BC496">
        <f t="shared" si="411"/>
        <v>-1.5290138532855426</v>
      </c>
      <c r="BD496">
        <f t="shared" si="399"/>
        <v>-267.60604071040132</v>
      </c>
      <c r="BF496">
        <f t="shared" si="400"/>
        <v>-67.09564003152623</v>
      </c>
      <c r="BG496">
        <f t="shared" si="401"/>
        <v>-217.43503037592495</v>
      </c>
      <c r="BH496">
        <f t="shared" si="412"/>
        <v>-37.435030375924953</v>
      </c>
      <c r="BI496">
        <f t="shared" si="413"/>
        <v>-37.435030375924953</v>
      </c>
      <c r="BJ496">
        <f t="shared" si="402"/>
        <v>0</v>
      </c>
      <c r="BK496">
        <f t="shared" si="414"/>
        <v>0</v>
      </c>
      <c r="BM496">
        <f t="shared" si="415"/>
        <v>-72.688588355954025</v>
      </c>
      <c r="BN496">
        <f t="shared" si="403"/>
        <v>-129.82898966552361</v>
      </c>
      <c r="BQ496" s="56">
        <f t="shared" si="416"/>
        <v>22.49490912471294</v>
      </c>
    </row>
    <row r="497" spans="1:69" x14ac:dyDescent="0.25">
      <c r="A497">
        <f t="shared" si="420"/>
        <v>1415000</v>
      </c>
      <c r="B497">
        <f t="shared" si="404"/>
        <v>1415</v>
      </c>
      <c r="C497">
        <f t="shared" si="373"/>
        <v>1.5622385198472319</v>
      </c>
      <c r="D497">
        <f t="shared" si="374"/>
        <v>0.87615864170512792</v>
      </c>
      <c r="F497">
        <f t="shared" si="375"/>
        <v>9.852884878493382E-6</v>
      </c>
      <c r="G497">
        <f t="shared" si="376"/>
        <v>1.2277099728801042E-3</v>
      </c>
      <c r="H497">
        <f t="shared" si="377"/>
        <v>-3.1403649400271201</v>
      </c>
      <c r="J497">
        <f t="shared" si="378"/>
        <v>15</v>
      </c>
      <c r="M497">
        <f t="shared" si="379"/>
        <v>1.8669619844122768E-3</v>
      </c>
      <c r="N497">
        <f t="shared" si="380"/>
        <v>-1.5707963250000001</v>
      </c>
      <c r="O497">
        <f t="shared" si="381"/>
        <v>352.07342526137256</v>
      </c>
      <c r="P497">
        <f t="shared" si="382"/>
        <v>1.5679560063593827</v>
      </c>
      <c r="Q497">
        <f t="shared" si="383"/>
        <v>246.3190728579832</v>
      </c>
      <c r="R497">
        <f t="shared" si="384"/>
        <v>1.5667365406996516</v>
      </c>
      <c r="S497">
        <f t="shared" si="385"/>
        <v>0.15754933305820037</v>
      </c>
      <c r="T497">
        <f t="shared" si="386"/>
        <v>-1.4125878279698907</v>
      </c>
      <c r="U497">
        <f t="shared" si="387"/>
        <v>0.19825279264341875</v>
      </c>
      <c r="V497">
        <f t="shared" si="388"/>
        <v>-1.3712213185576709</v>
      </c>
      <c r="X497">
        <f t="shared" si="405"/>
        <v>-58.653906926745478</v>
      </c>
      <c r="Y497">
        <f t="shared" si="389"/>
        <v>-199.62532701440256</v>
      </c>
      <c r="Z497">
        <f t="shared" si="406"/>
        <v>-19.625327014402558</v>
      </c>
      <c r="AC497">
        <v>1</v>
      </c>
      <c r="AD497">
        <f t="shared" si="390"/>
        <v>352.07200510020004</v>
      </c>
      <c r="AE497">
        <f t="shared" si="391"/>
        <v>-0.14711794819287721</v>
      </c>
      <c r="AF497">
        <f t="shared" si="392"/>
        <v>2.97571969967265E-2</v>
      </c>
      <c r="AG497">
        <f t="shared" si="421"/>
        <v>458.49682048536994</v>
      </c>
      <c r="AH497">
        <f t="shared" si="422"/>
        <v>-2300.3884233550593</v>
      </c>
      <c r="AJ497">
        <f t="shared" si="393"/>
        <v>18000</v>
      </c>
      <c r="AK497">
        <f t="shared" si="394"/>
        <v>112823.074361655</v>
      </c>
      <c r="AL497">
        <v>1</v>
      </c>
      <c r="AM497">
        <f t="shared" si="395"/>
        <v>246.31704296214753</v>
      </c>
      <c r="AN497">
        <f t="shared" si="423"/>
        <v>458.32918756463187</v>
      </c>
      <c r="AO497">
        <f t="shared" si="424"/>
        <v>-71.215822508599487</v>
      </c>
      <c r="AQ497">
        <f t="shared" si="396"/>
        <v>1.2486107644482057E-3</v>
      </c>
      <c r="AR497">
        <f t="shared" si="397"/>
        <v>-3.5335684633884226</v>
      </c>
      <c r="AT497">
        <f t="shared" si="418"/>
        <v>-8128.0075022457304</v>
      </c>
      <c r="AU497">
        <f t="shared" si="419"/>
        <v>-1623.0021951787792</v>
      </c>
      <c r="AV497">
        <f t="shared" si="407"/>
        <v>-2.9445046089123288</v>
      </c>
      <c r="AW497">
        <f t="shared" si="408"/>
        <v>679.58349362818478</v>
      </c>
      <c r="AX497">
        <f t="shared" si="409"/>
        <v>-4315.8172406375461</v>
      </c>
      <c r="AY497">
        <f t="shared" si="417"/>
        <v>-1.4146152690025371</v>
      </c>
      <c r="BA497">
        <f t="shared" si="398"/>
        <v>1.8971103222200945</v>
      </c>
      <c r="BB497">
        <f t="shared" si="410"/>
        <v>5.5618517410022861</v>
      </c>
      <c r="BC497">
        <f t="shared" si="411"/>
        <v>-1.5298893399097917</v>
      </c>
      <c r="BD497">
        <f t="shared" si="399"/>
        <v>-267.65620239904831</v>
      </c>
      <c r="BF497">
        <f t="shared" si="400"/>
        <v>-67.170108069259214</v>
      </c>
      <c r="BG497">
        <f t="shared" si="401"/>
        <v>-217.38566738807498</v>
      </c>
      <c r="BH497">
        <f t="shared" si="412"/>
        <v>-37.385667388074978</v>
      </c>
      <c r="BI497">
        <f t="shared" si="413"/>
        <v>-37.385667388074978</v>
      </c>
      <c r="BJ497">
        <f t="shared" si="402"/>
        <v>0</v>
      </c>
      <c r="BK497">
        <f t="shared" si="414"/>
        <v>0</v>
      </c>
      <c r="BM497">
        <f t="shared" si="415"/>
        <v>-72.7319598102615</v>
      </c>
      <c r="BN497">
        <f t="shared" si="403"/>
        <v>-129.7294649890267</v>
      </c>
      <c r="BQ497" s="56">
        <f t="shared" si="416"/>
        <v>22.463812541287425</v>
      </c>
    </row>
    <row r="498" spans="1:69" x14ac:dyDescent="0.25">
      <c r="A498">
        <f t="shared" si="420"/>
        <v>1420000</v>
      </c>
      <c r="B498">
        <f t="shared" si="404"/>
        <v>1420</v>
      </c>
      <c r="C498">
        <f t="shared" si="373"/>
        <v>1.5654992885980692</v>
      </c>
      <c r="D498">
        <f t="shared" si="374"/>
        <v>0.87789277965260104</v>
      </c>
      <c r="F498">
        <f t="shared" si="375"/>
        <v>9.783619882850868E-6</v>
      </c>
      <c r="G498">
        <f t="shared" si="376"/>
        <v>1.2233869680303669E-3</v>
      </c>
      <c r="H498">
        <f t="shared" si="377"/>
        <v>-3.1403692630319697</v>
      </c>
      <c r="J498">
        <f t="shared" si="378"/>
        <v>15</v>
      </c>
      <c r="M498">
        <f t="shared" si="379"/>
        <v>1.8603881746080081E-3</v>
      </c>
      <c r="N498">
        <f t="shared" si="380"/>
        <v>-1.5707963250000001</v>
      </c>
      <c r="O498">
        <f t="shared" si="381"/>
        <v>353.31749095022514</v>
      </c>
      <c r="P498">
        <f t="shared" si="382"/>
        <v>1.5679660074341717</v>
      </c>
      <c r="Q498">
        <f t="shared" si="383"/>
        <v>247.18944395420374</v>
      </c>
      <c r="R498">
        <f t="shared" si="384"/>
        <v>1.5667508355648705</v>
      </c>
      <c r="S498">
        <f t="shared" si="385"/>
        <v>0.15700828095361991</v>
      </c>
      <c r="T498">
        <f t="shared" si="386"/>
        <v>-1.4131356987500141</v>
      </c>
      <c r="U498">
        <f t="shared" si="387"/>
        <v>0.19758201753039134</v>
      </c>
      <c r="V498">
        <f t="shared" si="388"/>
        <v>-1.3719056302601409</v>
      </c>
      <c r="X498">
        <f t="shared" si="405"/>
        <v>-58.725753848840682</v>
      </c>
      <c r="Y498">
        <f t="shared" si="389"/>
        <v>-199.59542271983815</v>
      </c>
      <c r="Z498">
        <f t="shared" si="406"/>
        <v>-19.595422719838155</v>
      </c>
      <c r="AC498">
        <v>1</v>
      </c>
      <c r="AD498">
        <f t="shared" si="390"/>
        <v>353.31607578960001</v>
      </c>
      <c r="AE498">
        <f t="shared" si="391"/>
        <v>-0.14815948793772807</v>
      </c>
      <c r="AF498">
        <f t="shared" si="392"/>
        <v>2.9862346102721996E-2</v>
      </c>
      <c r="AG498">
        <f t="shared" si="421"/>
        <v>455.39948230441541</v>
      </c>
      <c r="AH498">
        <f t="shared" si="422"/>
        <v>-2292.9127493799738</v>
      </c>
      <c r="AJ498">
        <f t="shared" si="393"/>
        <v>18000</v>
      </c>
      <c r="AK498">
        <f t="shared" si="394"/>
        <v>113221.74246894001</v>
      </c>
      <c r="AL498">
        <v>1</v>
      </c>
      <c r="AM498">
        <f t="shared" si="395"/>
        <v>247.18742120582999</v>
      </c>
      <c r="AN498">
        <f t="shared" si="423"/>
        <v>458.32715510792536</v>
      </c>
      <c r="AO498">
        <f t="shared" si="424"/>
        <v>-70.965070792519555</v>
      </c>
      <c r="AQ498">
        <f t="shared" si="396"/>
        <v>1.2398332126768979E-3</v>
      </c>
      <c r="AR498">
        <f t="shared" si="397"/>
        <v>-3.52112632400239</v>
      </c>
      <c r="AT498">
        <f t="shared" si="418"/>
        <v>-8073.0708210793237</v>
      </c>
      <c r="AU498">
        <f t="shared" si="419"/>
        <v>-1606.3619344595893</v>
      </c>
      <c r="AV498">
        <f t="shared" si="407"/>
        <v>-2.9451801637542583</v>
      </c>
      <c r="AW498">
        <f t="shared" si="408"/>
        <v>678.155581705945</v>
      </c>
      <c r="AX498">
        <f t="shared" si="409"/>
        <v>-4301.2556315387938</v>
      </c>
      <c r="AY498">
        <f t="shared" si="417"/>
        <v>-1.4144190345591636</v>
      </c>
      <c r="BA498">
        <f t="shared" si="398"/>
        <v>1.8903539786964536</v>
      </c>
      <c r="BB498">
        <f t="shared" si="410"/>
        <v>5.5308627141549902</v>
      </c>
      <c r="BC498">
        <f t="shared" si="411"/>
        <v>-1.5307611291950947</v>
      </c>
      <c r="BD498">
        <f t="shared" si="399"/>
        <v>-267.70615224577796</v>
      </c>
      <c r="BF498">
        <f t="shared" si="400"/>
        <v>-67.244263193327143</v>
      </c>
      <c r="BG498">
        <f t="shared" si="401"/>
        <v>-217.3365061391404</v>
      </c>
      <c r="BH498">
        <f t="shared" si="412"/>
        <v>-37.336506139140397</v>
      </c>
      <c r="BI498">
        <f t="shared" si="413"/>
        <v>-37.336506139140397</v>
      </c>
      <c r="BJ498">
        <f t="shared" si="402"/>
        <v>0</v>
      </c>
      <c r="BK498">
        <f t="shared" si="414"/>
        <v>0</v>
      </c>
      <c r="BM498">
        <f t="shared" si="415"/>
        <v>-72.775125907482135</v>
      </c>
      <c r="BN498">
        <f t="shared" si="403"/>
        <v>-129.63035389336247</v>
      </c>
      <c r="BQ498" s="56">
        <f t="shared" si="416"/>
        <v>22.432823514440127</v>
      </c>
    </row>
    <row r="499" spans="1:69" x14ac:dyDescent="0.25">
      <c r="A499">
        <f t="shared" si="420"/>
        <v>1425000</v>
      </c>
      <c r="B499">
        <f t="shared" si="404"/>
        <v>1425</v>
      </c>
      <c r="C499">
        <f t="shared" si="373"/>
        <v>1.5687647455930454</v>
      </c>
      <c r="D499">
        <f t="shared" si="374"/>
        <v>0.87961970339729123</v>
      </c>
      <c r="F499">
        <f t="shared" si="375"/>
        <v>9.7150827214860002E-6</v>
      </c>
      <c r="G499">
        <f t="shared" si="376"/>
        <v>1.2190943009196915E-3</v>
      </c>
      <c r="H499">
        <f t="shared" si="377"/>
        <v>-3.1403735556990804</v>
      </c>
      <c r="J499">
        <f t="shared" si="378"/>
        <v>15</v>
      </c>
      <c r="M499">
        <f t="shared" si="379"/>
        <v>1.8538604968023663E-3</v>
      </c>
      <c r="N499">
        <f t="shared" si="380"/>
        <v>-1.5707963250000001</v>
      </c>
      <c r="O499">
        <f t="shared" si="381"/>
        <v>354.56155667416903</v>
      </c>
      <c r="P499">
        <f t="shared" si="382"/>
        <v>1.5679759383265399</v>
      </c>
      <c r="Q499">
        <f t="shared" si="383"/>
        <v>248.05981510058132</v>
      </c>
      <c r="R499">
        <f t="shared" si="384"/>
        <v>1.5667650301168818</v>
      </c>
      <c r="S499">
        <f t="shared" si="385"/>
        <v>0.15647088578137566</v>
      </c>
      <c r="T499">
        <f t="shared" si="386"/>
        <v>-1.4136798192774522</v>
      </c>
      <c r="U499">
        <f t="shared" si="387"/>
        <v>0.19691567487597164</v>
      </c>
      <c r="V499">
        <f t="shared" si="388"/>
        <v>-1.3725853266153818</v>
      </c>
      <c r="X499">
        <f t="shared" si="405"/>
        <v>-58.797309526754098</v>
      </c>
      <c r="Y499">
        <f t="shared" si="389"/>
        <v>-199.56546048553312</v>
      </c>
      <c r="Z499">
        <f t="shared" si="406"/>
        <v>-19.565460485533123</v>
      </c>
      <c r="AC499">
        <v>1</v>
      </c>
      <c r="AD499">
        <f t="shared" si="390"/>
        <v>354.56014647900003</v>
      </c>
      <c r="AE499">
        <f t="shared" si="391"/>
        <v>-0.14920470154411283</v>
      </c>
      <c r="AF499">
        <f t="shared" si="392"/>
        <v>2.9967495208717498E-2</v>
      </c>
      <c r="AG499">
        <f t="shared" si="421"/>
        <v>452.33300480189411</v>
      </c>
      <c r="AH499">
        <f t="shared" si="422"/>
        <v>-2285.4833379632832</v>
      </c>
      <c r="AJ499">
        <f t="shared" si="393"/>
        <v>18000</v>
      </c>
      <c r="AK499">
        <f t="shared" si="394"/>
        <v>113620.41057622501</v>
      </c>
      <c r="AL499">
        <v>1</v>
      </c>
      <c r="AM499">
        <f t="shared" si="395"/>
        <v>248.05779944951252</v>
      </c>
      <c r="AN499">
        <f t="shared" si="423"/>
        <v>458.32514400748045</v>
      </c>
      <c r="AO499">
        <f t="shared" si="424"/>
        <v>-70.716078651511211</v>
      </c>
      <c r="AQ499">
        <f t="shared" si="396"/>
        <v>1.2311478939799453E-3</v>
      </c>
      <c r="AR499">
        <f t="shared" si="397"/>
        <v>-3.5087714978428441</v>
      </c>
      <c r="AT499">
        <f t="shared" si="418"/>
        <v>-8018.681906214053</v>
      </c>
      <c r="AU499">
        <f t="shared" si="419"/>
        <v>-1589.946922780756</v>
      </c>
      <c r="AV499">
        <f t="shared" si="407"/>
        <v>-2.945851164700052</v>
      </c>
      <c r="AW499">
        <f t="shared" si="408"/>
        <v>676.74093914385105</v>
      </c>
      <c r="AX499">
        <f t="shared" si="409"/>
        <v>-4286.7899093733404</v>
      </c>
      <c r="AY499">
        <f t="shared" si="417"/>
        <v>-1.4142219043588347</v>
      </c>
      <c r="BA499">
        <f t="shared" si="398"/>
        <v>1.8836448562502661</v>
      </c>
      <c r="BB499">
        <f t="shared" si="410"/>
        <v>5.4999804796482898</v>
      </c>
      <c r="BC499">
        <f t="shared" si="411"/>
        <v>-1.5316292603412174</v>
      </c>
      <c r="BD499">
        <f t="shared" si="399"/>
        <v>-267.75589249657151</v>
      </c>
      <c r="BF499">
        <f t="shared" si="400"/>
        <v>-67.318107862197735</v>
      </c>
      <c r="BG499">
        <f t="shared" si="401"/>
        <v>-217.28754689941778</v>
      </c>
      <c r="BH499">
        <f t="shared" si="412"/>
        <v>-37.287546899417777</v>
      </c>
      <c r="BI499">
        <f t="shared" si="413"/>
        <v>-37.287546899417777</v>
      </c>
      <c r="BJ499">
        <f t="shared" si="402"/>
        <v>0</v>
      </c>
      <c r="BK499">
        <f t="shared" si="414"/>
        <v>0</v>
      </c>
      <c r="BM499">
        <f t="shared" si="415"/>
        <v>-72.818088341846021</v>
      </c>
      <c r="BN499">
        <f t="shared" si="403"/>
        <v>-129.5316544028463</v>
      </c>
      <c r="BQ499" s="56">
        <f t="shared" si="416"/>
        <v>22.401941279933428</v>
      </c>
    </row>
    <row r="500" spans="1:69" x14ac:dyDescent="0.25">
      <c r="A500">
        <f t="shared" si="420"/>
        <v>1430000</v>
      </c>
      <c r="B500">
        <f t="shared" si="404"/>
        <v>1430</v>
      </c>
      <c r="C500">
        <f t="shared" si="373"/>
        <v>1.5720348616166635</v>
      </c>
      <c r="D500">
        <f t="shared" si="374"/>
        <v>0.88133944762729222</v>
      </c>
      <c r="F500">
        <f t="shared" si="375"/>
        <v>9.6472632325603279E-6</v>
      </c>
      <c r="G500">
        <f t="shared" si="376"/>
        <v>1.2148316533080394E-3</v>
      </c>
      <c r="H500">
        <f t="shared" si="377"/>
        <v>-3.1403778183466922</v>
      </c>
      <c r="J500">
        <f t="shared" si="378"/>
        <v>15</v>
      </c>
      <c r="M500">
        <f t="shared" si="379"/>
        <v>1.8473784670932671E-3</v>
      </c>
      <c r="N500">
        <f t="shared" si="380"/>
        <v>-1.5707963250000001</v>
      </c>
      <c r="O500">
        <f t="shared" si="381"/>
        <v>355.80562243283617</v>
      </c>
      <c r="P500">
        <f t="shared" si="382"/>
        <v>1.567985799772659</v>
      </c>
      <c r="Q500">
        <f t="shared" si="383"/>
        <v>248.93018629658977</v>
      </c>
      <c r="R500">
        <f t="shared" si="384"/>
        <v>1.5667791254078991</v>
      </c>
      <c r="S500">
        <f t="shared" si="385"/>
        <v>0.15593711106939023</v>
      </c>
      <c r="T500">
        <f t="shared" si="386"/>
        <v>-1.414220227608465</v>
      </c>
      <c r="U500">
        <f t="shared" si="387"/>
        <v>0.19625372182349218</v>
      </c>
      <c r="V500">
        <f t="shared" si="388"/>
        <v>-1.3732604535371309</v>
      </c>
      <c r="X500">
        <f t="shared" si="405"/>
        <v>-58.868576117425846</v>
      </c>
      <c r="Y500">
        <f t="shared" si="389"/>
        <v>-199.53544305089929</v>
      </c>
      <c r="Z500">
        <f t="shared" si="406"/>
        <v>-19.535443050899289</v>
      </c>
      <c r="AC500">
        <v>1</v>
      </c>
      <c r="AD500">
        <f t="shared" si="390"/>
        <v>355.80421716840004</v>
      </c>
      <c r="AE500">
        <f t="shared" si="391"/>
        <v>-0.1502535890120314</v>
      </c>
      <c r="AF500">
        <f t="shared" si="392"/>
        <v>3.0072644314713001E-2</v>
      </c>
      <c r="AG500">
        <f t="shared" si="421"/>
        <v>449.29698502425316</v>
      </c>
      <c r="AH500">
        <f t="shared" si="422"/>
        <v>-2278.0997844829121</v>
      </c>
      <c r="AJ500">
        <f t="shared" si="393"/>
        <v>18000</v>
      </c>
      <c r="AK500">
        <f t="shared" si="394"/>
        <v>114019.07868351002</v>
      </c>
      <c r="AL500">
        <v>1</v>
      </c>
      <c r="AM500">
        <f t="shared" si="395"/>
        <v>248.92817769319501</v>
      </c>
      <c r="AN500">
        <f t="shared" si="423"/>
        <v>458.32315396513906</v>
      </c>
      <c r="AO500">
        <f t="shared" si="424"/>
        <v>-70.468827629691049</v>
      </c>
      <c r="AQ500">
        <f t="shared" si="396"/>
        <v>1.2225535206423883E-3</v>
      </c>
      <c r="AR500">
        <f t="shared" si="397"/>
        <v>-3.4965030690372307</v>
      </c>
      <c r="AT500">
        <f t="shared" si="418"/>
        <v>-7964.8335984067007</v>
      </c>
      <c r="AU500">
        <f t="shared" si="419"/>
        <v>-1573.75338595837</v>
      </c>
      <c r="AV500">
        <f t="shared" si="407"/>
        <v>-2.9465176570188634</v>
      </c>
      <c r="AW500">
        <f t="shared" si="408"/>
        <v>675.33940940534239</v>
      </c>
      <c r="AX500">
        <f t="shared" si="409"/>
        <v>-4272.4191502309895</v>
      </c>
      <c r="AY500">
        <f t="shared" si="417"/>
        <v>-1.4140238850316622</v>
      </c>
      <c r="BA500">
        <f t="shared" si="398"/>
        <v>1.8769824591891056</v>
      </c>
      <c r="BB500">
        <f t="shared" si="410"/>
        <v>5.4692042812710939</v>
      </c>
      <c r="BC500">
        <f t="shared" si="411"/>
        <v>-1.5324937719872012</v>
      </c>
      <c r="BD500">
        <f t="shared" si="399"/>
        <v>-267.80542536528287</v>
      </c>
      <c r="BF500">
        <f t="shared" si="400"/>
        <v>-67.391644507670435</v>
      </c>
      <c r="BG500">
        <f t="shared" si="401"/>
        <v>-217.2387899135135</v>
      </c>
      <c r="BH500">
        <f t="shared" si="412"/>
        <v>-37.2387899135135</v>
      </c>
      <c r="BI500">
        <f t="shared" si="413"/>
        <v>-37.2387899135135</v>
      </c>
      <c r="BJ500">
        <f t="shared" si="402"/>
        <v>0</v>
      </c>
      <c r="BK500">
        <f t="shared" si="414"/>
        <v>0</v>
      </c>
      <c r="BM500">
        <f t="shared" si="415"/>
        <v>-72.860848788941524</v>
      </c>
      <c r="BN500">
        <f t="shared" si="403"/>
        <v>-129.43336454823063</v>
      </c>
      <c r="BQ500" s="56">
        <f t="shared" si="416"/>
        <v>22.371165081556232</v>
      </c>
    </row>
    <row r="501" spans="1:69" x14ac:dyDescent="0.25">
      <c r="A501">
        <f t="shared" si="420"/>
        <v>1435000</v>
      </c>
      <c r="B501">
        <f t="shared" si="404"/>
        <v>1435</v>
      </c>
      <c r="C501">
        <f t="shared" si="373"/>
        <v>1.5753096076545055</v>
      </c>
      <c r="D501">
        <f t="shared" si="374"/>
        <v>0.88305204691274464</v>
      </c>
      <c r="F501">
        <f t="shared" si="375"/>
        <v>9.580151430965169E-6</v>
      </c>
      <c r="G501">
        <f t="shared" si="376"/>
        <v>1.2105987113909824E-3</v>
      </c>
      <c r="H501">
        <f t="shared" si="377"/>
        <v>-3.1403820512886091</v>
      </c>
      <c r="J501">
        <f t="shared" si="378"/>
        <v>15</v>
      </c>
      <c r="M501">
        <f t="shared" si="379"/>
        <v>1.840941608322907E-3</v>
      </c>
      <c r="N501">
        <f t="shared" si="380"/>
        <v>-1.5707963250000001</v>
      </c>
      <c r="O501">
        <f t="shared" si="381"/>
        <v>357.04968822586369</v>
      </c>
      <c r="P501">
        <f t="shared" si="382"/>
        <v>1.5679955924984401</v>
      </c>
      <c r="Q501">
        <f t="shared" si="383"/>
        <v>249.80055754171033</v>
      </c>
      <c r="R501">
        <f t="shared" si="384"/>
        <v>1.5667931224754714</v>
      </c>
      <c r="S501">
        <f t="shared" si="385"/>
        <v>0.15540692082239271</v>
      </c>
      <c r="T501">
        <f t="shared" si="386"/>
        <v>-1.4147569612904827</v>
      </c>
      <c r="U501">
        <f t="shared" si="387"/>
        <v>0.19559611605419758</v>
      </c>
      <c r="V501">
        <f t="shared" si="388"/>
        <v>-1.3739310563405231</v>
      </c>
      <c r="X501">
        <f t="shared" si="405"/>
        <v>-58.939555756100944</v>
      </c>
      <c r="Y501">
        <f t="shared" si="389"/>
        <v>-199.50537309982963</v>
      </c>
      <c r="Z501">
        <f t="shared" si="406"/>
        <v>-19.505373099829626</v>
      </c>
      <c r="AC501">
        <v>1</v>
      </c>
      <c r="AD501">
        <f t="shared" si="390"/>
        <v>357.04828785780001</v>
      </c>
      <c r="AE501">
        <f t="shared" si="391"/>
        <v>-0.15130615034148387</v>
      </c>
      <c r="AF501">
        <f t="shared" si="392"/>
        <v>3.0177793420708497E-2</v>
      </c>
      <c r="AG501">
        <f t="shared" si="421"/>
        <v>446.29102647759601</v>
      </c>
      <c r="AH501">
        <f t="shared" si="422"/>
        <v>-2270.7616886677424</v>
      </c>
      <c r="AJ501">
        <f t="shared" si="393"/>
        <v>18000</v>
      </c>
      <c r="AK501">
        <f t="shared" si="394"/>
        <v>114417.74679079502</v>
      </c>
      <c r="AL501">
        <v>1</v>
      </c>
      <c r="AM501">
        <f t="shared" si="395"/>
        <v>249.79855593687753</v>
      </c>
      <c r="AN501">
        <f t="shared" si="423"/>
        <v>458.32118468792811</v>
      </c>
      <c r="AO501">
        <f t="shared" si="424"/>
        <v>-70.223299528379727</v>
      </c>
      <c r="AQ501">
        <f t="shared" si="396"/>
        <v>1.2140488273441675E-3</v>
      </c>
      <c r="AR501">
        <f t="shared" si="397"/>
        <v>-3.4843201344777603</v>
      </c>
      <c r="AT501">
        <f t="shared" si="418"/>
        <v>-7911.5188533283845</v>
      </c>
      <c r="AU501">
        <f t="shared" si="419"/>
        <v>-1557.7776249579401</v>
      </c>
      <c r="AV501">
        <f t="shared" si="407"/>
        <v>-2.9471796853902275</v>
      </c>
      <c r="AW501">
        <f t="shared" si="408"/>
        <v>673.95083811202392</v>
      </c>
      <c r="AX501">
        <f t="shared" si="409"/>
        <v>-4258.1424417715743</v>
      </c>
      <c r="AY501">
        <f t="shared" si="417"/>
        <v>-1.4138249831688643</v>
      </c>
      <c r="BA501">
        <f t="shared" si="398"/>
        <v>1.8703662987325722</v>
      </c>
      <c r="BB501">
        <f t="shared" si="410"/>
        <v>5.4385333707272139</v>
      </c>
      <c r="BC501">
        <f t="shared" si="411"/>
        <v>-1.5333547022213632</v>
      </c>
      <c r="BD501">
        <f t="shared" si="399"/>
        <v>-267.85475303421191</v>
      </c>
      <c r="BF501">
        <f t="shared" si="400"/>
        <v>-67.464875535240566</v>
      </c>
      <c r="BG501">
        <f t="shared" si="401"/>
        <v>-217.19023540098391</v>
      </c>
      <c r="BH501">
        <f t="shared" si="412"/>
        <v>-37.190235400983909</v>
      </c>
      <c r="BI501">
        <f t="shared" si="413"/>
        <v>-37.190235400983909</v>
      </c>
      <c r="BJ501">
        <f t="shared" si="402"/>
        <v>0</v>
      </c>
      <c r="BK501">
        <f t="shared" si="414"/>
        <v>0</v>
      </c>
      <c r="BM501">
        <f t="shared" si="415"/>
        <v>-72.90340890596778</v>
      </c>
      <c r="BN501">
        <f t="shared" si="403"/>
        <v>-129.33548236677203</v>
      </c>
      <c r="BQ501" s="56">
        <f t="shared" si="416"/>
        <v>22.340494171012352</v>
      </c>
    </row>
    <row r="502" spans="1:69" x14ac:dyDescent="0.25">
      <c r="A502">
        <f t="shared" si="420"/>
        <v>1440000</v>
      </c>
      <c r="B502">
        <f t="shared" si="404"/>
        <v>1440</v>
      </c>
      <c r="C502">
        <f t="shared" si="373"/>
        <v>1.5785889548920018</v>
      </c>
      <c r="D502">
        <f t="shared" si="374"/>
        <v>0.8847575357047841</v>
      </c>
      <c r="F502">
        <f t="shared" si="375"/>
        <v>9.5137375046460801E-6</v>
      </c>
      <c r="G502">
        <f t="shared" si="376"/>
        <v>1.2063951657226896E-3</v>
      </c>
      <c r="H502">
        <f t="shared" si="377"/>
        <v>-3.1403862548342776</v>
      </c>
      <c r="J502">
        <f t="shared" si="378"/>
        <v>15</v>
      </c>
      <c r="M502">
        <f t="shared" si="379"/>
        <v>1.834549449960675E-3</v>
      </c>
      <c r="N502">
        <f t="shared" si="380"/>
        <v>-1.5707963250000001</v>
      </c>
      <c r="O502">
        <f t="shared" si="381"/>
        <v>358.29375405289358</v>
      </c>
      <c r="P502">
        <f t="shared" si="382"/>
        <v>1.5680053172197126</v>
      </c>
      <c r="Q502">
        <f t="shared" si="383"/>
        <v>250.67092883543148</v>
      </c>
      <c r="R502">
        <f t="shared" si="384"/>
        <v>1.5668070223427379</v>
      </c>
      <c r="S502">
        <f t="shared" si="385"/>
        <v>0.15488027951426586</v>
      </c>
      <c r="T502">
        <f t="shared" si="386"/>
        <v>-1.4152900573705092</v>
      </c>
      <c r="U502">
        <f t="shared" si="387"/>
        <v>0.19494281577905309</v>
      </c>
      <c r="V502">
        <f t="shared" si="388"/>
        <v>-1.3745971797516745</v>
      </c>
      <c r="X502">
        <f t="shared" si="405"/>
        <v>-59.010250556595771</v>
      </c>
      <c r="Y502">
        <f t="shared" si="389"/>
        <v>-199.47525326176859</v>
      </c>
      <c r="Z502">
        <f t="shared" si="406"/>
        <v>-19.475253261768586</v>
      </c>
      <c r="AC502">
        <v>1</v>
      </c>
      <c r="AD502">
        <f t="shared" si="390"/>
        <v>358.29235854720002</v>
      </c>
      <c r="AE502">
        <f t="shared" si="391"/>
        <v>-0.15236238553247022</v>
      </c>
      <c r="AF502">
        <f t="shared" si="392"/>
        <v>3.0282942526704E-2</v>
      </c>
      <c r="AG502">
        <f t="shared" si="421"/>
        <v>443.314739005761</v>
      </c>
      <c r="AH502">
        <f t="shared" si="422"/>
        <v>-2263.4686545463182</v>
      </c>
      <c r="AJ502">
        <f t="shared" si="393"/>
        <v>18000</v>
      </c>
      <c r="AK502">
        <f t="shared" si="394"/>
        <v>114816.41489807999</v>
      </c>
      <c r="AL502">
        <v>1</v>
      </c>
      <c r="AM502">
        <f t="shared" si="395"/>
        <v>250.66893418056003</v>
      </c>
      <c r="AN502">
        <f t="shared" si="423"/>
        <v>458.31923588795212</v>
      </c>
      <c r="AO502">
        <f t="shared" si="424"/>
        <v>-69.9794764016372</v>
      </c>
      <c r="AQ502">
        <f t="shared" si="396"/>
        <v>1.2056325706943755E-3</v>
      </c>
      <c r="AR502">
        <f t="shared" si="397"/>
        <v>-3.472221803599802</v>
      </c>
      <c r="AT502">
        <f t="shared" si="418"/>
        <v>-7858.730739392021</v>
      </c>
      <c r="AU502">
        <f t="shared" si="419"/>
        <v>-1542.0160141656258</v>
      </c>
      <c r="AV502">
        <f t="shared" si="407"/>
        <v>-2.9478372939134867</v>
      </c>
      <c r="AW502">
        <f t="shared" si="408"/>
        <v>672.57507301156613</v>
      </c>
      <c r="AX502">
        <f t="shared" si="409"/>
        <v>-4243.9588830486409</v>
      </c>
      <c r="AY502">
        <f t="shared" si="417"/>
        <v>-1.4136252053224059</v>
      </c>
      <c r="BA502">
        <f t="shared" si="398"/>
        <v>1.8637958928923417</v>
      </c>
      <c r="BB502">
        <f t="shared" si="410"/>
        <v>5.4079670075256869</v>
      </c>
      <c r="BC502">
        <f t="shared" si="411"/>
        <v>-1.5342120885910808</v>
      </c>
      <c r="BD502">
        <f t="shared" si="399"/>
        <v>-267.90387765466494</v>
      </c>
      <c r="BF502">
        <f t="shared" si="400"/>
        <v>-67.537803324457329</v>
      </c>
      <c r="BG502">
        <f t="shared" si="401"/>
        <v>-217.14188355696061</v>
      </c>
      <c r="BH502">
        <f t="shared" si="412"/>
        <v>-37.141883556960607</v>
      </c>
      <c r="BI502">
        <f t="shared" si="413"/>
        <v>-37.141883556960607</v>
      </c>
      <c r="BJ502">
        <f t="shared" si="402"/>
        <v>0</v>
      </c>
      <c r="BK502">
        <f t="shared" si="414"/>
        <v>0</v>
      </c>
      <c r="BM502">
        <f t="shared" si="415"/>
        <v>-72.945770331983013</v>
      </c>
      <c r="BN502">
        <f t="shared" si="403"/>
        <v>-129.2380059022957</v>
      </c>
      <c r="BQ502" s="56">
        <f t="shared" si="416"/>
        <v>22.309927807810826</v>
      </c>
    </row>
    <row r="503" spans="1:69" x14ac:dyDescent="0.25">
      <c r="A503">
        <f t="shared" si="420"/>
        <v>1445000</v>
      </c>
      <c r="B503">
        <f t="shared" si="404"/>
        <v>1445</v>
      </c>
      <c r="C503">
        <f t="shared" si="373"/>
        <v>1.5818728747132029</v>
      </c>
      <c r="D503">
        <f t="shared" si="374"/>
        <v>0.88645594833452734</v>
      </c>
      <c r="F503">
        <f t="shared" si="375"/>
        <v>9.4480118110161713E-6</v>
      </c>
      <c r="G503">
        <f t="shared" si="376"/>
        <v>1.202220711140516E-3</v>
      </c>
      <c r="H503">
        <f t="shared" si="377"/>
        <v>-3.1403904292888596</v>
      </c>
      <c r="J503">
        <f t="shared" si="378"/>
        <v>15</v>
      </c>
      <c r="M503">
        <f t="shared" si="379"/>
        <v>1.8282015279884926E-3</v>
      </c>
      <c r="N503">
        <f t="shared" si="380"/>
        <v>-1.5707963250000001</v>
      </c>
      <c r="O503">
        <f t="shared" si="381"/>
        <v>359.53781991357283</v>
      </c>
      <c r="P503">
        <f t="shared" si="382"/>
        <v>1.5680149746423984</v>
      </c>
      <c r="Q503">
        <f t="shared" si="383"/>
        <v>251.54130017724864</v>
      </c>
      <c r="R503">
        <f t="shared" si="384"/>
        <v>1.5668208260186771</v>
      </c>
      <c r="S503">
        <f t="shared" si="385"/>
        <v>0.15435715208053841</v>
      </c>
      <c r="T503">
        <f t="shared" si="386"/>
        <v>-1.4158195524033574</v>
      </c>
      <c r="U503">
        <f t="shared" si="387"/>
        <v>0.19429377973069831</v>
      </c>
      <c r="V503">
        <f t="shared" si="388"/>
        <v>-1.3752588679170814</v>
      </c>
      <c r="X503">
        <f t="shared" si="405"/>
        <v>-59.080662611560548</v>
      </c>
      <c r="Y503">
        <f t="shared" si="389"/>
        <v>-199.44508611276038</v>
      </c>
      <c r="Z503">
        <f t="shared" si="406"/>
        <v>-19.445086112760379</v>
      </c>
      <c r="AC503">
        <v>1</v>
      </c>
      <c r="AD503">
        <f t="shared" si="390"/>
        <v>359.53642923660004</v>
      </c>
      <c r="AE503">
        <f t="shared" si="391"/>
        <v>-0.1534222945849904</v>
      </c>
      <c r="AF503">
        <f t="shared" si="392"/>
        <v>3.0388091632699496E-2</v>
      </c>
      <c r="AG503">
        <f t="shared" si="421"/>
        <v>440.3677386710246</v>
      </c>
      <c r="AH503">
        <f t="shared" si="422"/>
        <v>-2256.220290396082</v>
      </c>
      <c r="AJ503">
        <f t="shared" si="393"/>
        <v>18000</v>
      </c>
      <c r="AK503">
        <f t="shared" si="394"/>
        <v>115215.083005365</v>
      </c>
      <c r="AL503">
        <v>1</v>
      </c>
      <c r="AM503">
        <f t="shared" si="395"/>
        <v>251.5393124242425</v>
      </c>
      <c r="AN503">
        <f t="shared" si="423"/>
        <v>458.31730728228763</v>
      </c>
      <c r="AO503">
        <f t="shared" si="424"/>
        <v>-69.737340551890227</v>
      </c>
      <c r="AQ503">
        <f t="shared" si="396"/>
        <v>1.1973035287767713E-3</v>
      </c>
      <c r="AR503">
        <f t="shared" si="397"/>
        <v>-3.460207198164869</v>
      </c>
      <c r="AT503">
        <f t="shared" si="418"/>
        <v>-7806.4624356266841</v>
      </c>
      <c r="AU503">
        <f t="shared" si="419"/>
        <v>-1526.4649997044542</v>
      </c>
      <c r="AV503">
        <f t="shared" si="407"/>
        <v>-2.9484905261170402</v>
      </c>
      <c r="AW503">
        <f t="shared" si="408"/>
        <v>671.21196394604738</v>
      </c>
      <c r="AX503">
        <f t="shared" si="409"/>
        <v>-4229.8675843362507</v>
      </c>
      <c r="AY503">
        <f t="shared" si="417"/>
        <v>-1.4134245580046696</v>
      </c>
      <c r="BA503">
        <f t="shared" si="398"/>
        <v>1.8572707663546906</v>
      </c>
      <c r="BB503">
        <f t="shared" si="410"/>
        <v>5.3775044588729424</v>
      </c>
      <c r="BC503">
        <f t="shared" si="411"/>
        <v>-1.5350659681123706</v>
      </c>
      <c r="BD503">
        <f t="shared" si="399"/>
        <v>-267.9528013475034</v>
      </c>
      <c r="BF503">
        <f t="shared" si="400"/>
        <v>-67.610430229275977</v>
      </c>
      <c r="BG503">
        <f t="shared" si="401"/>
        <v>-217.09373455276148</v>
      </c>
      <c r="BH503">
        <f t="shared" si="412"/>
        <v>-37.093734552761475</v>
      </c>
      <c r="BI503">
        <f t="shared" si="413"/>
        <v>-37.093734552761475</v>
      </c>
      <c r="BJ503">
        <f t="shared" si="402"/>
        <v>0</v>
      </c>
      <c r="BK503">
        <f t="shared" si="414"/>
        <v>0</v>
      </c>
      <c r="BM503">
        <f t="shared" si="415"/>
        <v>-72.987934688148911</v>
      </c>
      <c r="BN503">
        <f t="shared" si="403"/>
        <v>-129.14093320525811</v>
      </c>
      <c r="BQ503" s="56">
        <f t="shared" si="416"/>
        <v>22.27946525915808</v>
      </c>
    </row>
    <row r="504" spans="1:69" x14ac:dyDescent="0.25">
      <c r="A504">
        <f t="shared" si="420"/>
        <v>1450000</v>
      </c>
      <c r="B504">
        <f t="shared" si="404"/>
        <v>1450</v>
      </c>
      <c r="C504">
        <f t="shared" si="373"/>
        <v>1.585161338699554</v>
      </c>
      <c r="D504">
        <f t="shared" si="374"/>
        <v>0.88814731901209809</v>
      </c>
      <c r="F504">
        <f t="shared" si="375"/>
        <v>9.3829648734558822E-6</v>
      </c>
      <c r="G504">
        <f t="shared" si="376"/>
        <v>1.198075046691149E-3</v>
      </c>
      <c r="H504">
        <f t="shared" si="377"/>
        <v>-3.1403945749533091</v>
      </c>
      <c r="J504">
        <f t="shared" si="378"/>
        <v>15</v>
      </c>
      <c r="M504">
        <f t="shared" si="379"/>
        <v>1.8218973847885323E-3</v>
      </c>
      <c r="N504">
        <f t="shared" si="380"/>
        <v>-1.5707963250000001</v>
      </c>
      <c r="O504">
        <f t="shared" si="381"/>
        <v>360.78188580755346</v>
      </c>
      <c r="P504">
        <f t="shared" si="382"/>
        <v>1.5680245654626825</v>
      </c>
      <c r="Q504">
        <f t="shared" si="383"/>
        <v>252.4116715666643</v>
      </c>
      <c r="R504">
        <f t="shared" si="384"/>
        <v>1.5668345344983505</v>
      </c>
      <c r="S504">
        <f t="shared" si="385"/>
        <v>0.15383750391101833</v>
      </c>
      <c r="T504">
        <f t="shared" si="386"/>
        <v>-1.4163454824597277</v>
      </c>
      <c r="U504">
        <f t="shared" si="387"/>
        <v>0.19364896715554206</v>
      </c>
      <c r="V504">
        <f t="shared" si="388"/>
        <v>-1.3759161644128477</v>
      </c>
      <c r="X504">
        <f t="shared" si="405"/>
        <v>-59.150793992738137</v>
      </c>
      <c r="Y504">
        <f t="shared" si="389"/>
        <v>-199.41487417647721</v>
      </c>
      <c r="Z504">
        <f t="shared" si="406"/>
        <v>-19.414874176477213</v>
      </c>
      <c r="AC504">
        <v>1</v>
      </c>
      <c r="AD504">
        <f t="shared" si="390"/>
        <v>360.78049992600006</v>
      </c>
      <c r="AE504">
        <f t="shared" si="391"/>
        <v>-0.15448587749904449</v>
      </c>
      <c r="AF504">
        <f t="shared" si="392"/>
        <v>3.0493240738694999E-2</v>
      </c>
      <c r="AG504">
        <f t="shared" si="421"/>
        <v>437.44964763737386</v>
      </c>
      <c r="AH504">
        <f t="shared" si="422"/>
        <v>-2249.0162086931559</v>
      </c>
      <c r="AJ504">
        <f t="shared" si="393"/>
        <v>18000</v>
      </c>
      <c r="AK504">
        <f t="shared" si="394"/>
        <v>115613.75111265</v>
      </c>
      <c r="AL504">
        <v>1</v>
      </c>
      <c r="AM504">
        <f t="shared" si="395"/>
        <v>252.40969066792502</v>
      </c>
      <c r="AN504">
        <f t="shared" si="423"/>
        <v>458.31539859288017</v>
      </c>
      <c r="AO504">
        <f t="shared" si="424"/>
        <v>-69.496874525650824</v>
      </c>
      <c r="AQ504">
        <f t="shared" si="396"/>
        <v>1.1890605007062426E-3</v>
      </c>
      <c r="AR504">
        <f t="shared" si="397"/>
        <v>-3.4482754520481032</v>
      </c>
      <c r="AT504">
        <f t="shared" si="418"/>
        <v>-7754.7072295978496</v>
      </c>
      <c r="AU504">
        <f t="shared" si="419"/>
        <v>-1511.1210977942537</v>
      </c>
      <c r="AV504">
        <f t="shared" si="407"/>
        <v>-2.9491394249674188</v>
      </c>
      <c r="AW504">
        <f t="shared" si="408"/>
        <v>669.86136282074506</v>
      </c>
      <c r="AX504">
        <f t="shared" si="409"/>
        <v>-4215.867666958854</v>
      </c>
      <c r="AY504">
        <f t="shared" si="417"/>
        <v>-1.4132230476881569</v>
      </c>
      <c r="BA504">
        <f t="shared" si="398"/>
        <v>1.8507904503654597</v>
      </c>
      <c r="BB504">
        <f t="shared" si="410"/>
        <v>5.3471449995668641</v>
      </c>
      <c r="BC504">
        <f t="shared" si="411"/>
        <v>-1.5359163772792619</v>
      </c>
      <c r="BD504">
        <f t="shared" si="399"/>
        <v>-268.00152620368112</v>
      </c>
      <c r="BF504">
        <f t="shared" si="400"/>
        <v>-67.682758578404162</v>
      </c>
      <c r="BG504">
        <f t="shared" si="401"/>
        <v>-217.04578853648803</v>
      </c>
      <c r="BH504">
        <f t="shared" si="412"/>
        <v>-37.045788536488033</v>
      </c>
      <c r="BI504">
        <f t="shared" si="413"/>
        <v>-37.045788536488033</v>
      </c>
      <c r="BJ504">
        <f t="shared" si="402"/>
        <v>0</v>
      </c>
      <c r="BK504">
        <f t="shared" si="414"/>
        <v>0</v>
      </c>
      <c r="BM504">
        <f t="shared" si="415"/>
        <v>-73.029903577971027</v>
      </c>
      <c r="BN504">
        <f t="shared" si="403"/>
        <v>-129.04426233280688</v>
      </c>
      <c r="BQ504" s="56">
        <f t="shared" si="416"/>
        <v>22.249105799851996</v>
      </c>
    </row>
    <row r="505" spans="1:69" x14ac:dyDescent="0.25">
      <c r="A505">
        <f t="shared" si="420"/>
        <v>1455000</v>
      </c>
      <c r="B505">
        <f t="shared" si="404"/>
        <v>1455</v>
      </c>
      <c r="C505">
        <f t="shared" si="373"/>
        <v>1.5884543186286697</v>
      </c>
      <c r="D505">
        <f t="shared" si="374"/>
        <v>0.88983168182568873</v>
      </c>
      <c r="F505">
        <f t="shared" si="375"/>
        <v>9.3185873778967888E-6</v>
      </c>
      <c r="G505">
        <f t="shared" si="376"/>
        <v>1.1939578755582813E-3</v>
      </c>
      <c r="H505">
        <f t="shared" si="377"/>
        <v>-3.140398692124442</v>
      </c>
      <c r="J505">
        <f t="shared" si="378"/>
        <v>15</v>
      </c>
      <c r="M505">
        <f t="shared" si="379"/>
        <v>1.815636569033245E-3</v>
      </c>
      <c r="N505">
        <f t="shared" si="380"/>
        <v>-1.5707963250000001</v>
      </c>
      <c r="O505">
        <f t="shared" si="381"/>
        <v>362.02595173449208</v>
      </c>
      <c r="P505">
        <f t="shared" si="382"/>
        <v>1.5680340903671808</v>
      </c>
      <c r="Q505">
        <f t="shared" si="383"/>
        <v>253.28204300318779</v>
      </c>
      <c r="R505">
        <f t="shared" si="384"/>
        <v>1.5668481487631423</v>
      </c>
      <c r="S505">
        <f t="shared" si="385"/>
        <v>0.15332130084256473</v>
      </c>
      <c r="T505">
        <f t="shared" si="386"/>
        <v>-1.4168678831341266</v>
      </c>
      <c r="U505">
        <f t="shared" si="387"/>
        <v>0.19300833780599666</v>
      </c>
      <c r="V505">
        <f t="shared" si="388"/>
        <v>-1.3765691122537356</v>
      </c>
      <c r="X505">
        <f t="shared" si="405"/>
        <v>-59.220646751219164</v>
      </c>
      <c r="Y505">
        <f t="shared" si="389"/>
        <v>-199.38461992522568</v>
      </c>
      <c r="Z505">
        <f t="shared" si="406"/>
        <v>-19.384619925225678</v>
      </c>
      <c r="AC505">
        <v>1</v>
      </c>
      <c r="AD505">
        <f t="shared" si="390"/>
        <v>362.02457061540002</v>
      </c>
      <c r="AE505">
        <f t="shared" si="391"/>
        <v>-0.15555313427463241</v>
      </c>
      <c r="AF505">
        <f t="shared" si="392"/>
        <v>3.0598389844690502E-2</v>
      </c>
      <c r="AG505">
        <f t="shared" si="421"/>
        <v>434.56009405628521</v>
      </c>
      <c r="AH505">
        <f t="shared" si="422"/>
        <v>-2241.8560260626709</v>
      </c>
      <c r="AJ505">
        <f t="shared" si="393"/>
        <v>18000</v>
      </c>
      <c r="AK505">
        <f t="shared" si="394"/>
        <v>116012.41921993501</v>
      </c>
      <c r="AL505">
        <v>1</v>
      </c>
      <c r="AM505">
        <f t="shared" si="395"/>
        <v>253.28006891160751</v>
      </c>
      <c r="AN505">
        <f t="shared" si="423"/>
        <v>458.31350954644518</v>
      </c>
      <c r="AO505">
        <f t="shared" si="424"/>
        <v>-69.258061109322611</v>
      </c>
      <c r="AQ505">
        <f t="shared" si="396"/>
        <v>1.1809023061959227E-3</v>
      </c>
      <c r="AR505">
        <f t="shared" si="397"/>
        <v>-3.4364257110301355</v>
      </c>
      <c r="AT505">
        <f t="shared" si="418"/>
        <v>-7703.4585153723565</v>
      </c>
      <c r="AU505">
        <f t="shared" si="419"/>
        <v>-1495.9808931540292</v>
      </c>
      <c r="AV505">
        <f t="shared" si="407"/>
        <v>-2.949784032878191</v>
      </c>
      <c r="AW505">
        <f t="shared" si="408"/>
        <v>668.52312357337223</v>
      </c>
      <c r="AX505">
        <f t="shared" si="409"/>
        <v>-4201.9582631241856</v>
      </c>
      <c r="AY505">
        <f t="shared" si="417"/>
        <v>-1.4130206808052173</v>
      </c>
      <c r="BA505">
        <f t="shared" si="398"/>
        <v>1.8443544826173754</v>
      </c>
      <c r="BB505">
        <f t="shared" si="410"/>
        <v>5.316887911892616</v>
      </c>
      <c r="BC505">
        <f t="shared" si="411"/>
        <v>-1.5367633520729738</v>
      </c>
      <c r="BD505">
        <f t="shared" si="399"/>
        <v>-268.05005428477028</v>
      </c>
      <c r="BF505">
        <f t="shared" si="400"/>
        <v>-67.754790675642639</v>
      </c>
      <c r="BG505">
        <f t="shared" si="401"/>
        <v>-216.99804563360905</v>
      </c>
      <c r="BH505">
        <f t="shared" si="412"/>
        <v>-36.998045633609053</v>
      </c>
      <c r="BI505">
        <f t="shared" si="413"/>
        <v>-36.998045633609053</v>
      </c>
      <c r="BJ505">
        <f t="shared" si="402"/>
        <v>0</v>
      </c>
      <c r="BK505">
        <f t="shared" si="414"/>
        <v>0</v>
      </c>
      <c r="BM505">
        <f t="shared" si="415"/>
        <v>-73.071678587535246</v>
      </c>
      <c r="BN505">
        <f t="shared" si="403"/>
        <v>-128.9479913488388</v>
      </c>
      <c r="BQ505" s="56">
        <f t="shared" si="416"/>
        <v>22.218848712177749</v>
      </c>
    </row>
    <row r="506" spans="1:69" x14ac:dyDescent="0.25">
      <c r="A506">
        <f t="shared" si="420"/>
        <v>1460000</v>
      </c>
      <c r="B506">
        <f t="shared" si="404"/>
        <v>1460</v>
      </c>
      <c r="C506">
        <f t="shared" si="373"/>
        <v>1.591751786473111</v>
      </c>
      <c r="D506">
        <f t="shared" si="374"/>
        <v>0.8915090707406591</v>
      </c>
      <c r="F506">
        <f t="shared" si="375"/>
        <v>9.2548701694871826E-6</v>
      </c>
      <c r="G506">
        <f t="shared" si="376"/>
        <v>1.1898689049917655E-3</v>
      </c>
      <c r="H506">
        <f t="shared" si="377"/>
        <v>-3.1404027810950086</v>
      </c>
      <c r="J506">
        <f t="shared" si="378"/>
        <v>15</v>
      </c>
      <c r="M506">
        <f t="shared" si="379"/>
        <v>1.8094186355776521E-3</v>
      </c>
      <c r="N506">
        <f t="shared" si="380"/>
        <v>-1.5707963250000001</v>
      </c>
      <c r="O506">
        <f t="shared" si="381"/>
        <v>363.27001769405013</v>
      </c>
      <c r="P506">
        <f t="shared" si="382"/>
        <v>1.5680435500331034</v>
      </c>
      <c r="Q506">
        <f t="shared" si="383"/>
        <v>254.15241448633509</v>
      </c>
      <c r="R506">
        <f t="shared" si="384"/>
        <v>1.5668616697809938</v>
      </c>
      <c r="S506">
        <f t="shared" si="385"/>
        <v>0.15280850915199509</v>
      </c>
      <c r="T506">
        <f t="shared" si="386"/>
        <v>-1.4173867895526333</v>
      </c>
      <c r="U506">
        <f t="shared" si="387"/>
        <v>0.19237185193284809</v>
      </c>
      <c r="V506">
        <f t="shared" si="388"/>
        <v>-1.3772177539020483</v>
      </c>
      <c r="X506">
        <f t="shared" si="405"/>
        <v>-59.29022291769347</v>
      </c>
      <c r="Y506">
        <f t="shared" si="389"/>
        <v>-199.35432578093406</v>
      </c>
      <c r="Z506">
        <f t="shared" si="406"/>
        <v>-19.354325780934062</v>
      </c>
      <c r="AC506">
        <v>1</v>
      </c>
      <c r="AD506">
        <f t="shared" si="390"/>
        <v>363.26864130480004</v>
      </c>
      <c r="AE506">
        <f t="shared" si="391"/>
        <v>-0.15662406491175421</v>
      </c>
      <c r="AF506">
        <f t="shared" si="392"/>
        <v>3.0703538950685998E-2</v>
      </c>
      <c r="AG506">
        <f t="shared" si="421"/>
        <v>431.69871195494682</v>
      </c>
      <c r="AH506">
        <f t="shared" si="422"/>
        <v>-2234.739363229633</v>
      </c>
      <c r="AJ506">
        <f t="shared" si="393"/>
        <v>18000</v>
      </c>
      <c r="AK506">
        <f t="shared" si="394"/>
        <v>116411.08732722001</v>
      </c>
      <c r="AL506">
        <v>1</v>
      </c>
      <c r="AM506">
        <f t="shared" si="395"/>
        <v>254.15044715529001</v>
      </c>
      <c r="AN506">
        <f t="shared" si="423"/>
        <v>458.31163987436889</v>
      </c>
      <c r="AO506">
        <f t="shared" si="424"/>
        <v>-69.020883325093578</v>
      </c>
      <c r="AQ506">
        <f t="shared" si="396"/>
        <v>1.1728277851346658E-3</v>
      </c>
      <c r="AR506">
        <f t="shared" si="397"/>
        <v>-3.4246571325932242</v>
      </c>
      <c r="AT506">
        <f t="shared" si="418"/>
        <v>-7652.7097915270151</v>
      </c>
      <c r="AU506">
        <f t="shared" si="419"/>
        <v>-1481.0410374455464</v>
      </c>
      <c r="AV506">
        <f t="shared" si="407"/>
        <v>-2.9504243917187019</v>
      </c>
      <c r="AW506">
        <f t="shared" si="408"/>
        <v>667.19710214374936</v>
      </c>
      <c r="AX506">
        <f t="shared" si="409"/>
        <v>-4188.1385157590985</v>
      </c>
      <c r="AY506">
        <f t="shared" si="417"/>
        <v>-1.4128174637478044</v>
      </c>
      <c r="BA506">
        <f t="shared" si="398"/>
        <v>1.8379624071396881</v>
      </c>
      <c r="BB506">
        <f t="shared" si="410"/>
        <v>5.2867324855202664</v>
      </c>
      <c r="BC506">
        <f t="shared" si="411"/>
        <v>-1.5376069279708975</v>
      </c>
      <c r="BD506">
        <f t="shared" si="399"/>
        <v>-268.09838762347545</v>
      </c>
      <c r="BF506">
        <f t="shared" si="400"/>
        <v>-67.82652880022026</v>
      </c>
      <c r="BG506">
        <f t="shared" si="401"/>
        <v>-216.9505059475309</v>
      </c>
      <c r="BH506">
        <f t="shared" si="412"/>
        <v>-36.9505059475309</v>
      </c>
      <c r="BI506">
        <f t="shared" si="413"/>
        <v>-36.9505059475309</v>
      </c>
      <c r="BJ506">
        <f t="shared" si="402"/>
        <v>0</v>
      </c>
      <c r="BK506">
        <f t="shared" si="414"/>
        <v>0</v>
      </c>
      <c r="BM506">
        <f t="shared" si="415"/>
        <v>-73.113261285740535</v>
      </c>
      <c r="BN506">
        <f t="shared" si="403"/>
        <v>-128.85211832405543</v>
      </c>
      <c r="BQ506" s="56">
        <f t="shared" si="416"/>
        <v>22.188693285805403</v>
      </c>
    </row>
    <row r="507" spans="1:69" x14ac:dyDescent="0.25">
      <c r="A507">
        <f t="shared" si="420"/>
        <v>1465000</v>
      </c>
      <c r="B507">
        <f t="shared" si="404"/>
        <v>1465</v>
      </c>
      <c r="C507">
        <f t="shared" si="373"/>
        <v>1.5950537143991637</v>
      </c>
      <c r="D507">
        <f t="shared" si="374"/>
        <v>0.89317951959867159</v>
      </c>
      <c r="F507">
        <f t="shared" si="375"/>
        <v>9.1918042493371668E-6</v>
      </c>
      <c r="G507">
        <f t="shared" si="376"/>
        <v>1.1858078462382243E-3</v>
      </c>
      <c r="H507">
        <f t="shared" si="377"/>
        <v>-3.1404068421537619</v>
      </c>
      <c r="J507">
        <f t="shared" si="378"/>
        <v>15</v>
      </c>
      <c r="M507">
        <f t="shared" si="379"/>
        <v>1.8032431453538374E-3</v>
      </c>
      <c r="N507">
        <f t="shared" si="380"/>
        <v>-1.5707963250000001</v>
      </c>
      <c r="O507">
        <f t="shared" si="381"/>
        <v>364.51408368589358</v>
      </c>
      <c r="P507">
        <f t="shared" si="382"/>
        <v>1.5680529451284149</v>
      </c>
      <c r="Q507">
        <f t="shared" si="383"/>
        <v>255.02278601562887</v>
      </c>
      <c r="R507">
        <f t="shared" si="384"/>
        <v>1.5668750985066322</v>
      </c>
      <c r="S507">
        <f t="shared" si="385"/>
        <v>0.15229909554912488</v>
      </c>
      <c r="T507">
        <f t="shared" si="386"/>
        <v>-1.4179022363805156</v>
      </c>
      <c r="U507">
        <f t="shared" si="387"/>
        <v>0.19173947027775973</v>
      </c>
      <c r="V507">
        <f t="shared" si="388"/>
        <v>-1.3778621312763475</v>
      </c>
      <c r="X507">
        <f t="shared" si="405"/>
        <v>-59.359524502698079</v>
      </c>
      <c r="Y507">
        <f t="shared" si="389"/>
        <v>-199.32399411611914</v>
      </c>
      <c r="Z507">
        <f t="shared" si="406"/>
        <v>-19.323994116119138</v>
      </c>
      <c r="AC507">
        <v>1</v>
      </c>
      <c r="AD507">
        <f t="shared" si="390"/>
        <v>364.51271199420006</v>
      </c>
      <c r="AE507">
        <f t="shared" si="391"/>
        <v>-0.15769866941040989</v>
      </c>
      <c r="AF507">
        <f t="shared" si="392"/>
        <v>3.0808688056681501E-2</v>
      </c>
      <c r="AG507">
        <f t="shared" si="421"/>
        <v>428.86514112686808</v>
      </c>
      <c r="AH507">
        <f t="shared" si="422"/>
        <v>-2227.6658449703314</v>
      </c>
      <c r="AJ507">
        <f t="shared" si="393"/>
        <v>18000</v>
      </c>
      <c r="AK507">
        <f t="shared" si="394"/>
        <v>116809.755434505</v>
      </c>
      <c r="AL507">
        <v>1</v>
      </c>
      <c r="AM507">
        <f t="shared" si="395"/>
        <v>255.02082539897253</v>
      </c>
      <c r="AN507">
        <f t="shared" si="423"/>
        <v>458.30978931261359</v>
      </c>
      <c r="AO507">
        <f t="shared" si="424"/>
        <v>-68.785324426912709</v>
      </c>
      <c r="AQ507">
        <f t="shared" si="396"/>
        <v>1.1648357971745975E-3</v>
      </c>
      <c r="AR507">
        <f t="shared" si="397"/>
        <v>-3.412968885721571</v>
      </c>
      <c r="AT507">
        <f t="shared" si="418"/>
        <v>-7602.4546591998496</v>
      </c>
      <c r="AU507">
        <f t="shared" si="419"/>
        <v>-1466.298247756956</v>
      </c>
      <c r="AV507">
        <f t="shared" si="407"/>
        <v>-2.95106054282265</v>
      </c>
      <c r="AW507">
        <f t="shared" si="408"/>
        <v>665.88315644391491</v>
      </c>
      <c r="AX507">
        <f t="shared" si="409"/>
        <v>-4174.4075783482913</v>
      </c>
      <c r="AY507">
        <f t="shared" si="417"/>
        <v>-1.4126134028672599</v>
      </c>
      <c r="BA507">
        <f t="shared" si="398"/>
        <v>1.83161377419007</v>
      </c>
      <c r="BB507">
        <f t="shared" si="410"/>
        <v>5.2566780174041616</v>
      </c>
      <c r="BC507">
        <f t="shared" si="411"/>
        <v>-1.5384471399553901</v>
      </c>
      <c r="BD507">
        <f t="shared" si="399"/>
        <v>-268.14652822413825</v>
      </c>
      <c r="BF507">
        <f t="shared" si="400"/>
        <v>-67.897975207123736</v>
      </c>
      <c r="BG507">
        <f t="shared" si="401"/>
        <v>-216.90316956015491</v>
      </c>
      <c r="BH507">
        <f t="shared" si="412"/>
        <v>-36.903169560154907</v>
      </c>
      <c r="BI507">
        <f t="shared" si="413"/>
        <v>-36.903169560154907</v>
      </c>
      <c r="BJ507">
        <f t="shared" si="402"/>
        <v>0</v>
      </c>
      <c r="BK507">
        <f t="shared" si="414"/>
        <v>0</v>
      </c>
      <c r="BM507">
        <f t="shared" si="415"/>
        <v>-73.154653224527891</v>
      </c>
      <c r="BN507">
        <f t="shared" si="403"/>
        <v>-128.75664133601671</v>
      </c>
      <c r="BQ507" s="56">
        <f t="shared" si="416"/>
        <v>22.158638817689301</v>
      </c>
    </row>
    <row r="508" spans="1:69" x14ac:dyDescent="0.25">
      <c r="A508">
        <f t="shared" si="420"/>
        <v>1470000</v>
      </c>
      <c r="B508">
        <f t="shared" si="404"/>
        <v>1470</v>
      </c>
      <c r="C508">
        <f t="shared" si="373"/>
        <v>1.5983600747656197</v>
      </c>
      <c r="D508">
        <f t="shared" si="374"/>
        <v>0.89484306211686127</v>
      </c>
      <c r="F508">
        <f t="shared" si="375"/>
        <v>9.1293807713411154E-6</v>
      </c>
      <c r="G508">
        <f t="shared" si="376"/>
        <v>1.1817744144730718E-3</v>
      </c>
      <c r="H508">
        <f t="shared" si="377"/>
        <v>-3.1404108755855273</v>
      </c>
      <c r="J508">
        <f t="shared" si="378"/>
        <v>15</v>
      </c>
      <c r="M508">
        <f t="shared" si="379"/>
        <v>1.7971096652675998E-3</v>
      </c>
      <c r="N508">
        <f t="shared" si="380"/>
        <v>-1.5707963250000001</v>
      </c>
      <c r="O508">
        <f t="shared" si="381"/>
        <v>365.7581497096931</v>
      </c>
      <c r="P508">
        <f t="shared" si="382"/>
        <v>1.5680622763119929</v>
      </c>
      <c r="Q508">
        <f t="shared" si="383"/>
        <v>255.89315759059826</v>
      </c>
      <c r="R508">
        <f t="shared" si="384"/>
        <v>1.5668884358817954</v>
      </c>
      <c r="S508">
        <f t="shared" si="385"/>
        <v>0.1517930271699372</v>
      </c>
      <c r="T508">
        <f t="shared" si="386"/>
        <v>-1.4184142578296985</v>
      </c>
      <c r="U508">
        <f t="shared" si="387"/>
        <v>0.1911111540659069</v>
      </c>
      <c r="V508">
        <f t="shared" si="388"/>
        <v>-1.3785022857600082</v>
      </c>
      <c r="X508">
        <f t="shared" si="405"/>
        <v>-59.428553496861582</v>
      </c>
      <c r="Y508">
        <f t="shared" si="389"/>
        <v>-199.29362725483367</v>
      </c>
      <c r="Z508">
        <f t="shared" si="406"/>
        <v>-19.293627254833666</v>
      </c>
      <c r="AC508">
        <v>1</v>
      </c>
      <c r="AD508">
        <f t="shared" si="390"/>
        <v>365.75678268360002</v>
      </c>
      <c r="AE508">
        <f t="shared" si="391"/>
        <v>-0.15877694777059939</v>
      </c>
      <c r="AF508">
        <f t="shared" si="392"/>
        <v>3.0913837162676996E-2</v>
      </c>
      <c r="AG508">
        <f t="shared" si="421"/>
        <v>426.05902702481933</v>
      </c>
      <c r="AH508">
        <f t="shared" si="422"/>
        <v>-2220.6351000642817</v>
      </c>
      <c r="AJ508">
        <f t="shared" si="393"/>
        <v>18000</v>
      </c>
      <c r="AK508">
        <f t="shared" si="394"/>
        <v>117208.42354179001</v>
      </c>
      <c r="AL508">
        <v>1</v>
      </c>
      <c r="AM508">
        <f t="shared" si="395"/>
        <v>255.891203642655</v>
      </c>
      <c r="AN508">
        <f t="shared" si="423"/>
        <v>458.30795760162437</v>
      </c>
      <c r="AO508">
        <f t="shared" si="424"/>
        <v>-68.551367896548982</v>
      </c>
      <c r="AQ508">
        <f t="shared" si="396"/>
        <v>1.1569252213284719E-3</v>
      </c>
      <c r="AR508">
        <f t="shared" si="397"/>
        <v>-3.401360150705707</v>
      </c>
      <c r="AT508">
        <f t="shared" si="418"/>
        <v>-7552.6868201828875</v>
      </c>
      <c r="AU508">
        <f t="shared" si="419"/>
        <v>-1451.749305125298</v>
      </c>
      <c r="AV508">
        <f t="shared" si="407"/>
        <v>-2.9516925269965038</v>
      </c>
      <c r="AW508">
        <f t="shared" si="408"/>
        <v>664.58114632866739</v>
      </c>
      <c r="AX508">
        <f t="shared" si="409"/>
        <v>-4160.7646147758696</v>
      </c>
      <c r="AY508">
        <f t="shared" si="417"/>
        <v>-1.4124085044741193</v>
      </c>
      <c r="BA508">
        <f t="shared" si="398"/>
        <v>1.8253081401487041</v>
      </c>
      <c r="BB508">
        <f t="shared" si="410"/>
        <v>5.2267238116839421</v>
      </c>
      <c r="BC508">
        <f t="shared" si="411"/>
        <v>-1.5392840225223845</v>
      </c>
      <c r="BD508">
        <f t="shared" si="399"/>
        <v>-268.19447806322989</v>
      </c>
      <c r="BF508">
        <f t="shared" si="400"/>
        <v>-67.969132127421815</v>
      </c>
      <c r="BG508">
        <f t="shared" si="401"/>
        <v>-216.85603653242217</v>
      </c>
      <c r="BH508">
        <f t="shared" si="412"/>
        <v>-36.856036532422166</v>
      </c>
      <c r="BI508">
        <f t="shared" si="413"/>
        <v>-36.856036532422166</v>
      </c>
      <c r="BJ508">
        <f t="shared" si="402"/>
        <v>0</v>
      </c>
      <c r="BK508">
        <f t="shared" si="414"/>
        <v>0</v>
      </c>
      <c r="BM508">
        <f t="shared" si="415"/>
        <v>-73.195855939105755</v>
      </c>
      <c r="BN508">
        <f t="shared" si="403"/>
        <v>-128.66155846919233</v>
      </c>
      <c r="BQ508" s="56">
        <f t="shared" si="416"/>
        <v>22.128684611969078</v>
      </c>
    </row>
    <row r="509" spans="1:69" x14ac:dyDescent="0.25">
      <c r="A509">
        <f t="shared" si="420"/>
        <v>1475000</v>
      </c>
      <c r="B509">
        <f t="shared" si="404"/>
        <v>1475</v>
      </c>
      <c r="C509">
        <f t="shared" si="373"/>
        <v>1.6016708401225597</v>
      </c>
      <c r="D509">
        <f t="shared" si="374"/>
        <v>0.89649973188704002</v>
      </c>
      <c r="F509">
        <f t="shared" si="375"/>
        <v>9.0675910390754287E-6</v>
      </c>
      <c r="G509">
        <f t="shared" si="376"/>
        <v>1.1777683287339229E-3</v>
      </c>
      <c r="H509">
        <f t="shared" si="377"/>
        <v>-3.1404148816712665</v>
      </c>
      <c r="J509">
        <f t="shared" si="378"/>
        <v>15</v>
      </c>
      <c r="M509">
        <f t="shared" si="379"/>
        <v>1.7910177680972013E-3</v>
      </c>
      <c r="N509">
        <f t="shared" si="380"/>
        <v>-1.5707963250000001</v>
      </c>
      <c r="O509">
        <f t="shared" si="381"/>
        <v>367.00221576512354</v>
      </c>
      <c r="P509">
        <f t="shared" si="382"/>
        <v>1.5680715442337807</v>
      </c>
      <c r="Q509">
        <f t="shared" si="383"/>
        <v>256.7635292107787</v>
      </c>
      <c r="R509">
        <f t="shared" si="384"/>
        <v>1.5669016828354521</v>
      </c>
      <c r="S509">
        <f t="shared" si="385"/>
        <v>0.15129027156987904</v>
      </c>
      <c r="T509">
        <f t="shared" si="386"/>
        <v>-1.4189228876660904</v>
      </c>
      <c r="U509">
        <f t="shared" si="387"/>
        <v>0.19048686499874007</v>
      </c>
      <c r="V509">
        <f t="shared" si="388"/>
        <v>-1.3791382582096157</v>
      </c>
      <c r="X509">
        <f t="shared" si="405"/>
        <v>-59.497311871145094</v>
      </c>
      <c r="Y509">
        <f t="shared" si="389"/>
        <v>-199.26322747359555</v>
      </c>
      <c r="Z509">
        <f t="shared" si="406"/>
        <v>-19.263227473595549</v>
      </c>
      <c r="AC509">
        <v>1</v>
      </c>
      <c r="AD509">
        <f t="shared" si="390"/>
        <v>367.00085337300004</v>
      </c>
      <c r="AE509">
        <f t="shared" si="391"/>
        <v>-0.15985889999232278</v>
      </c>
      <c r="AF509">
        <f t="shared" si="392"/>
        <v>3.1018986268672499E-2</v>
      </c>
      <c r="AG509">
        <f t="shared" si="421"/>
        <v>423.28002065604494</v>
      </c>
      <c r="AH509">
        <f t="shared" si="422"/>
        <v>-2213.6467612467086</v>
      </c>
      <c r="AJ509">
        <f t="shared" si="393"/>
        <v>18000</v>
      </c>
      <c r="AK509">
        <f t="shared" si="394"/>
        <v>117607.09164907501</v>
      </c>
      <c r="AL509">
        <v>1</v>
      </c>
      <c r="AM509">
        <f t="shared" si="395"/>
        <v>256.76158188633752</v>
      </c>
      <c r="AN509">
        <f t="shared" si="423"/>
        <v>458.30614448623766</v>
      </c>
      <c r="AO509">
        <f t="shared" si="424"/>
        <v>-68.318997439730168</v>
      </c>
      <c r="AQ509">
        <f t="shared" si="396"/>
        <v>1.1490949555765637E-3</v>
      </c>
      <c r="AR509">
        <f t="shared" si="397"/>
        <v>-3.3898301189508624</v>
      </c>
      <c r="AT509">
        <f t="shared" si="418"/>
        <v>-7503.4000750555888</v>
      </c>
      <c r="AU509">
        <f t="shared" si="419"/>
        <v>-1437.3910530967814</v>
      </c>
      <c r="AV509">
        <f t="shared" si="407"/>
        <v>-2.9523203845277646</v>
      </c>
      <c r="AW509">
        <f t="shared" si="408"/>
        <v>663.29093356653618</v>
      </c>
      <c r="AX509">
        <f t="shared" si="409"/>
        <v>-4147.208799169679</v>
      </c>
      <c r="AY509">
        <f t="shared" si="417"/>
        <v>-1.4122027748379435</v>
      </c>
      <c r="BA509">
        <f t="shared" si="398"/>
        <v>1.8190450674145437</v>
      </c>
      <c r="BB509">
        <f t="shared" si="410"/>
        <v>5.1968691795873214</v>
      </c>
      <c r="BC509">
        <f t="shared" si="411"/>
        <v>-1.540117609689821</v>
      </c>
      <c r="BD509">
        <f t="shared" si="399"/>
        <v>-268.24223908983481</v>
      </c>
      <c r="BF509">
        <f t="shared" si="400"/>
        <v>-68.040001768584361</v>
      </c>
      <c r="BG509">
        <f t="shared" si="401"/>
        <v>-216.80910690484598</v>
      </c>
      <c r="BH509">
        <f t="shared" si="412"/>
        <v>-36.809106904845976</v>
      </c>
      <c r="BI509">
        <f t="shared" si="413"/>
        <v>-36.809106904845976</v>
      </c>
      <c r="BJ509">
        <f t="shared" si="402"/>
        <v>0</v>
      </c>
      <c r="BK509">
        <f t="shared" si="414"/>
        <v>0</v>
      </c>
      <c r="BM509">
        <f t="shared" si="415"/>
        <v>-73.236870948171671</v>
      </c>
      <c r="BN509">
        <f t="shared" si="403"/>
        <v>-128.56686781501119</v>
      </c>
      <c r="BQ509" s="56">
        <f t="shared" si="416"/>
        <v>22.098829979872455</v>
      </c>
    </row>
    <row r="510" spans="1:69" x14ac:dyDescent="0.25">
      <c r="A510">
        <f t="shared" si="420"/>
        <v>1480000</v>
      </c>
      <c r="B510">
        <f t="shared" si="404"/>
        <v>1480</v>
      </c>
      <c r="C510">
        <f t="shared" si="373"/>
        <v>1.6049859832101381</v>
      </c>
      <c r="D510">
        <f t="shared" si="374"/>
        <v>0.89814956237493537</v>
      </c>
      <c r="F510">
        <f t="shared" si="375"/>
        <v>9.0064265027695011E-6</v>
      </c>
      <c r="G510">
        <f t="shared" si="376"/>
        <v>1.1737893118553494E-3</v>
      </c>
      <c r="H510">
        <f t="shared" si="377"/>
        <v>-3.1404188606881447</v>
      </c>
      <c r="J510">
        <f t="shared" si="378"/>
        <v>15</v>
      </c>
      <c r="M510">
        <f t="shared" si="379"/>
        <v>1.7849670323941702E-3</v>
      </c>
      <c r="N510">
        <f t="shared" si="380"/>
        <v>-1.5707963250000001</v>
      </c>
      <c r="O510">
        <f t="shared" si="381"/>
        <v>368.24628185186447</v>
      </c>
      <c r="P510">
        <f t="shared" si="382"/>
        <v>1.5680807495349385</v>
      </c>
      <c r="Q510">
        <f t="shared" si="383"/>
        <v>257.63390087571207</v>
      </c>
      <c r="R510">
        <f t="shared" si="384"/>
        <v>1.5669148402840185</v>
      </c>
      <c r="S510">
        <f t="shared" si="385"/>
        <v>0.15079079671728174</v>
      </c>
      <c r="T510">
        <f t="shared" si="386"/>
        <v>-1.4194281592167681</v>
      </c>
      <c r="U510">
        <f t="shared" si="387"/>
        <v>0.18986656524687343</v>
      </c>
      <c r="V510">
        <f t="shared" si="388"/>
        <v>-1.3797700889632056</v>
      </c>
      <c r="X510">
        <f t="shared" si="405"/>
        <v>-59.565801577079839</v>
      </c>
      <c r="Y510">
        <f t="shared" si="389"/>
        <v>-199.23279700229773</v>
      </c>
      <c r="Z510">
        <f t="shared" si="406"/>
        <v>-19.23279700229773</v>
      </c>
      <c r="AC510">
        <v>1</v>
      </c>
      <c r="AD510">
        <f t="shared" si="390"/>
        <v>368.2449240624</v>
      </c>
      <c r="AE510">
        <f t="shared" si="391"/>
        <v>-0.16094452607558005</v>
      </c>
      <c r="AF510">
        <f t="shared" si="392"/>
        <v>3.1124135374667999E-2</v>
      </c>
      <c r="AG510">
        <f t="shared" si="421"/>
        <v>420.52777847969656</v>
      </c>
      <c r="AH510">
        <f t="shared" si="422"/>
        <v>-2206.7004651615612</v>
      </c>
      <c r="AJ510">
        <f t="shared" si="393"/>
        <v>18000</v>
      </c>
      <c r="AK510">
        <f t="shared" si="394"/>
        <v>118005.75975636001</v>
      </c>
      <c r="AL510">
        <v>1</v>
      </c>
      <c r="AM510">
        <f t="shared" si="395"/>
        <v>257.63196013001999</v>
      </c>
      <c r="AN510">
        <f t="shared" si="423"/>
        <v>458.30434971559293</v>
      </c>
      <c r="AO510">
        <f t="shared" si="424"/>
        <v>-68.088196982360344</v>
      </c>
      <c r="AQ510">
        <f t="shared" si="396"/>
        <v>1.1413439164828438E-3</v>
      </c>
      <c r="AR510">
        <f t="shared" si="397"/>
        <v>-3.3783779927892175</v>
      </c>
      <c r="AT510">
        <f t="shared" si="418"/>
        <v>-7454.5883213578672</v>
      </c>
      <c r="AU510">
        <f t="shared" si="419"/>
        <v>-1423.220396323758</v>
      </c>
      <c r="AV510">
        <f t="shared" si="407"/>
        <v>-2.9529441551930753</v>
      </c>
      <c r="AW510">
        <f t="shared" si="408"/>
        <v>662.01238181117344</v>
      </c>
      <c r="AX510">
        <f t="shared" si="409"/>
        <v>-4133.7393157483675</v>
      </c>
      <c r="AY510">
        <f t="shared" si="417"/>
        <v>-1.4119962201871736</v>
      </c>
      <c r="BA510">
        <f t="shared" si="398"/>
        <v>1.8128241243036503</v>
      </c>
      <c r="BB510">
        <f t="shared" si="410"/>
        <v>5.1671134393343952</v>
      </c>
      <c r="BC510">
        <f t="shared" si="411"/>
        <v>-1.5409479350059017</v>
      </c>
      <c r="BD510">
        <f t="shared" si="399"/>
        <v>-268.28981322612344</v>
      </c>
      <c r="BF510">
        <f t="shared" si="400"/>
        <v>-68.110586314796137</v>
      </c>
      <c r="BG510">
        <f t="shared" si="401"/>
        <v>-216.76238069803222</v>
      </c>
      <c r="BH510">
        <f t="shared" si="412"/>
        <v>-36.762380698032217</v>
      </c>
      <c r="BI510">
        <f t="shared" si="413"/>
        <v>-36.762380698032217</v>
      </c>
      <c r="BJ510">
        <f t="shared" si="402"/>
        <v>0</v>
      </c>
      <c r="BK510">
        <f t="shared" si="414"/>
        <v>0</v>
      </c>
      <c r="BM510">
        <f t="shared" si="415"/>
        <v>-73.277699754130538</v>
      </c>
      <c r="BN510">
        <f t="shared" si="403"/>
        <v>-128.47256747190875</v>
      </c>
      <c r="BQ510" s="56">
        <f t="shared" si="416"/>
        <v>22.069074239619532</v>
      </c>
    </row>
    <row r="511" spans="1:69" x14ac:dyDescent="0.25">
      <c r="A511">
        <f t="shared" si="420"/>
        <v>1485000</v>
      </c>
      <c r="B511">
        <f t="shared" si="404"/>
        <v>1485</v>
      </c>
      <c r="C511">
        <f t="shared" si="373"/>
        <v>1.6083054769573726</v>
      </c>
      <c r="D511">
        <f t="shared" si="374"/>
        <v>0.89979258691946162</v>
      </c>
      <c r="F511">
        <f t="shared" si="375"/>
        <v>8.9458787563479804E-6</v>
      </c>
      <c r="G511">
        <f t="shared" si="376"/>
        <v>1.1698370904049528E-3</v>
      </c>
      <c r="H511">
        <f t="shared" si="377"/>
        <v>-3.1404228129095952</v>
      </c>
      <c r="J511">
        <f t="shared" si="378"/>
        <v>15</v>
      </c>
      <c r="M511">
        <f t="shared" si="379"/>
        <v>1.7789570423861088E-3</v>
      </c>
      <c r="N511">
        <f t="shared" si="380"/>
        <v>-1.5707963250000001</v>
      </c>
      <c r="O511">
        <f t="shared" si="381"/>
        <v>369.4903479695995</v>
      </c>
      <c r="P511">
        <f t="shared" si="382"/>
        <v>1.5680898928479921</v>
      </c>
      <c r="Q511">
        <f t="shared" si="383"/>
        <v>258.50427258494631</v>
      </c>
      <c r="R511">
        <f t="shared" si="384"/>
        <v>1.5669279091315678</v>
      </c>
      <c r="S511">
        <f t="shared" si="385"/>
        <v>0.15029457098690344</v>
      </c>
      <c r="T511">
        <f t="shared" si="386"/>
        <v>-1.4199301053770241</v>
      </c>
      <c r="U511">
        <f t="shared" si="387"/>
        <v>0.18925021744309711</v>
      </c>
      <c r="V511">
        <f t="shared" si="388"/>
        <v>-1.3803978178483547</v>
      </c>
      <c r="X511">
        <f t="shared" si="405"/>
        <v>-59.63402454700136</v>
      </c>
      <c r="Y511">
        <f t="shared" si="389"/>
        <v>-199.20233802510054</v>
      </c>
      <c r="Z511">
        <f t="shared" si="406"/>
        <v>-19.202338025100545</v>
      </c>
      <c r="AC511">
        <v>1</v>
      </c>
      <c r="AD511">
        <f t="shared" si="390"/>
        <v>369.48899475180002</v>
      </c>
      <c r="AE511">
        <f t="shared" si="391"/>
        <v>-0.16203382602037117</v>
      </c>
      <c r="AF511">
        <f t="shared" si="392"/>
        <v>3.1229284480663498E-2</v>
      </c>
      <c r="AG511">
        <f t="shared" si="421"/>
        <v>417.80196230643588</v>
      </c>
      <c r="AH511">
        <f t="shared" si="422"/>
        <v>-2199.7958523150623</v>
      </c>
      <c r="AJ511">
        <f t="shared" si="393"/>
        <v>18000</v>
      </c>
      <c r="AK511">
        <f t="shared" si="394"/>
        <v>118404.42786364502</v>
      </c>
      <c r="AL511">
        <v>1</v>
      </c>
      <c r="AM511">
        <f t="shared" si="395"/>
        <v>258.50233837370251</v>
      </c>
      <c r="AN511">
        <f t="shared" si="423"/>
        <v>458.30257304304536</v>
      </c>
      <c r="AO511">
        <f t="shared" si="424"/>
        <v>-67.858950666813286</v>
      </c>
      <c r="AQ511">
        <f t="shared" si="396"/>
        <v>1.133671038820184E-3</v>
      </c>
      <c r="AR511">
        <f t="shared" si="397"/>
        <v>-3.3670029852959464</v>
      </c>
      <c r="AT511">
        <f t="shared" si="418"/>
        <v>-7406.245551801826</v>
      </c>
      <c r="AU511">
        <f t="shared" si="419"/>
        <v>-1409.2342991973605</v>
      </c>
      <c r="AV511">
        <f t="shared" si="407"/>
        <v>-2.9535638782661788</v>
      </c>
      <c r="AW511">
        <f t="shared" si="408"/>
        <v>660.74535657317324</v>
      </c>
      <c r="AX511">
        <f t="shared" si="409"/>
        <v>-4120.3553586711123</v>
      </c>
      <c r="AY511">
        <f t="shared" si="417"/>
        <v>-1.4117888467090043</v>
      </c>
      <c r="BA511">
        <f t="shared" si="398"/>
        <v>1.8066448849495989</v>
      </c>
      <c r="BB511">
        <f t="shared" si="410"/>
        <v>5.1374559160436366</v>
      </c>
      <c r="BC511">
        <f t="shared" si="411"/>
        <v>-1.5417750315571745</v>
      </c>
      <c r="BD511">
        <f t="shared" si="399"/>
        <v>-268.33720236781539</v>
      </c>
      <c r="BF511">
        <f t="shared" si="400"/>
        <v>-68.180887927265772</v>
      </c>
      <c r="BG511">
        <f t="shared" si="401"/>
        <v>-216.71585791318788</v>
      </c>
      <c r="BH511">
        <f t="shared" si="412"/>
        <v>-36.715857913187875</v>
      </c>
      <c r="BI511">
        <f t="shared" si="413"/>
        <v>-36.715857913187875</v>
      </c>
      <c r="BJ511">
        <f t="shared" si="402"/>
        <v>0</v>
      </c>
      <c r="BK511">
        <f t="shared" si="414"/>
        <v>0</v>
      </c>
      <c r="BM511">
        <f t="shared" si="415"/>
        <v>-73.318343843309407</v>
      </c>
      <c r="BN511">
        <f t="shared" si="403"/>
        <v>-128.37865554537251</v>
      </c>
      <c r="BQ511" s="56">
        <f t="shared" si="416"/>
        <v>22.039416716328773</v>
      </c>
    </row>
    <row r="512" spans="1:69" x14ac:dyDescent="0.25">
      <c r="A512">
        <f t="shared" si="420"/>
        <v>1490000</v>
      </c>
      <c r="B512">
        <f t="shared" si="404"/>
        <v>1490</v>
      </c>
      <c r="C512">
        <f t="shared" si="373"/>
        <v>1.6116292944809327</v>
      </c>
      <c r="D512">
        <f t="shared" si="374"/>
        <v>0.9014288387320244</v>
      </c>
      <c r="F512">
        <f t="shared" si="375"/>
        <v>8.8859395345423818E-6</v>
      </c>
      <c r="G512">
        <f t="shared" si="376"/>
        <v>1.165911394620729E-3</v>
      </c>
      <c r="H512">
        <f t="shared" si="377"/>
        <v>-3.1404267386053797</v>
      </c>
      <c r="J512">
        <f t="shared" si="378"/>
        <v>15</v>
      </c>
      <c r="M512">
        <f t="shared" si="379"/>
        <v>1.7729873878814576E-3</v>
      </c>
      <c r="N512">
        <f t="shared" si="380"/>
        <v>-1.5707963250000001</v>
      </c>
      <c r="O512">
        <f t="shared" si="381"/>
        <v>370.73441411801679</v>
      </c>
      <c r="P512">
        <f t="shared" si="382"/>
        <v>1.5680989747969765</v>
      </c>
      <c r="Q512">
        <f t="shared" si="383"/>
        <v>259.37464433803535</v>
      </c>
      <c r="R512">
        <f t="shared" si="384"/>
        <v>1.5669408902700392</v>
      </c>
      <c r="S512">
        <f t="shared" si="385"/>
        <v>0.14980156315359003</v>
      </c>
      <c r="T512">
        <f t="shared" si="386"/>
        <v>-1.420428758617281</v>
      </c>
      <c r="U512">
        <f t="shared" si="387"/>
        <v>0.18863778467551057</v>
      </c>
      <c r="V512">
        <f t="shared" si="388"/>
        <v>-1.3810214841901196</v>
      </c>
      <c r="X512">
        <f t="shared" si="405"/>
        <v>-59.701982694280453</v>
      </c>
      <c r="Y512">
        <f t="shared" si="389"/>
        <v>-199.17185268130584</v>
      </c>
      <c r="Z512">
        <f t="shared" si="406"/>
        <v>-19.171852681305836</v>
      </c>
      <c r="AC512">
        <v>1</v>
      </c>
      <c r="AD512">
        <f t="shared" si="390"/>
        <v>370.73306544119998</v>
      </c>
      <c r="AE512">
        <f t="shared" si="391"/>
        <v>-0.16312679982669614</v>
      </c>
      <c r="AF512">
        <f t="shared" si="392"/>
        <v>3.1334433586659001E-2</v>
      </c>
      <c r="AG512">
        <f t="shared" si="421"/>
        <v>415.10223920014994</v>
      </c>
      <c r="AH512">
        <f t="shared" si="422"/>
        <v>-2192.9325670297776</v>
      </c>
      <c r="AJ512">
        <f t="shared" si="393"/>
        <v>18000</v>
      </c>
      <c r="AK512">
        <f t="shared" si="394"/>
        <v>118803.09597092999</v>
      </c>
      <c r="AL512">
        <v>1</v>
      </c>
      <c r="AM512">
        <f t="shared" si="395"/>
        <v>259.37271661738504</v>
      </c>
      <c r="AN512">
        <f t="shared" si="423"/>
        <v>458.30081422608163</v>
      </c>
      <c r="AO512">
        <f t="shared" si="424"/>
        <v>-67.631242848300985</v>
      </c>
      <c r="AQ512">
        <f t="shared" si="396"/>
        <v>1.1260752752043517E-3</v>
      </c>
      <c r="AR512">
        <f t="shared" si="397"/>
        <v>-3.355704320108968</v>
      </c>
      <c r="AT512">
        <f t="shared" si="418"/>
        <v>-7358.3658525212286</v>
      </c>
      <c r="AU512">
        <f t="shared" si="419"/>
        <v>-1395.4297845147719</v>
      </c>
      <c r="AV512">
        <f t="shared" si="407"/>
        <v>-2.9541795925257333</v>
      </c>
      <c r="AW512">
        <f t="shared" si="408"/>
        <v>659.48972519229721</v>
      </c>
      <c r="AX512">
        <f t="shared" si="409"/>
        <v>-4107.056131889949</v>
      </c>
      <c r="AY512">
        <f t="shared" si="417"/>
        <v>-1.4115806605492811</v>
      </c>
      <c r="BA512">
        <f t="shared" si="398"/>
        <v>1.8005069292058802</v>
      </c>
      <c r="BB512">
        <f t="shared" si="410"/>
        <v>5.1078959416394127</v>
      </c>
      <c r="BC512">
        <f t="shared" si="411"/>
        <v>-1.5425989319764521</v>
      </c>
      <c r="BD512">
        <f t="shared" si="399"/>
        <v>-268.38440838463299</v>
      </c>
      <c r="BF512">
        <f t="shared" si="400"/>
        <v>-68.250908744529454</v>
      </c>
      <c r="BG512">
        <f t="shared" si="401"/>
        <v>-216.66953853261822</v>
      </c>
      <c r="BH512">
        <f t="shared" si="412"/>
        <v>-36.669538532618219</v>
      </c>
      <c r="BI512">
        <f t="shared" si="413"/>
        <v>-36.669538532618219</v>
      </c>
      <c r="BJ512">
        <f t="shared" si="402"/>
        <v>0</v>
      </c>
      <c r="BK512">
        <f t="shared" si="414"/>
        <v>0</v>
      </c>
      <c r="BM512">
        <f t="shared" si="415"/>
        <v>-73.358804686168867</v>
      </c>
      <c r="BN512">
        <f t="shared" si="403"/>
        <v>-128.28513014798526</v>
      </c>
      <c r="BQ512" s="56">
        <f t="shared" si="416"/>
        <v>22.009856741924551</v>
      </c>
    </row>
    <row r="513" spans="1:69" x14ac:dyDescent="0.25">
      <c r="A513">
        <f t="shared" si="420"/>
        <v>1495000</v>
      </c>
      <c r="B513">
        <f t="shared" si="404"/>
        <v>1495</v>
      </c>
      <c r="C513">
        <f t="shared" si="373"/>
        <v>1.6149574090839349</v>
      </c>
      <c r="D513">
        <f t="shared" si="374"/>
        <v>0.90305835089585607</v>
      </c>
      <c r="F513">
        <f t="shared" si="375"/>
        <v>8.8266007100702128E-6</v>
      </c>
      <c r="G513">
        <f t="shared" si="376"/>
        <v>1.1620119583496862E-3</v>
      </c>
      <c r="H513">
        <f t="shared" si="377"/>
        <v>-3.1404306380416505</v>
      </c>
      <c r="J513">
        <f t="shared" si="378"/>
        <v>15</v>
      </c>
      <c r="M513">
        <f t="shared" si="379"/>
        <v>1.7670576641761683E-3</v>
      </c>
      <c r="N513">
        <f t="shared" si="380"/>
        <v>-1.5707963250000001</v>
      </c>
      <c r="O513">
        <f t="shared" si="381"/>
        <v>371.97848029680824</v>
      </c>
      <c r="P513">
        <f t="shared" si="382"/>
        <v>1.5681079959975788</v>
      </c>
      <c r="Q513">
        <f t="shared" si="383"/>
        <v>260.2450161345393</v>
      </c>
      <c r="R513">
        <f t="shared" si="384"/>
        <v>1.5669537845794392</v>
      </c>
      <c r="S513">
        <f t="shared" si="385"/>
        <v>0.14931174238605305</v>
      </c>
      <c r="T513">
        <f t="shared" si="386"/>
        <v>-1.4209241509898736</v>
      </c>
      <c r="U513">
        <f t="shared" si="387"/>
        <v>0.18802923048077397</v>
      </c>
      <c r="V513">
        <f t="shared" si="388"/>
        <v>-1.3816411268188331</v>
      </c>
      <c r="X513">
        <f t="shared" si="405"/>
        <v>-59.769677913550872</v>
      </c>
      <c r="Y513">
        <f t="shared" si="389"/>
        <v>-199.14134306621418</v>
      </c>
      <c r="Z513">
        <f t="shared" si="406"/>
        <v>-19.141343066214176</v>
      </c>
      <c r="AC513">
        <v>1</v>
      </c>
      <c r="AD513">
        <f t="shared" si="390"/>
        <v>371.9771361306</v>
      </c>
      <c r="AE513">
        <f t="shared" si="391"/>
        <v>-0.164223447494555</v>
      </c>
      <c r="AF513">
        <f t="shared" si="392"/>
        <v>3.1439582692654497E-2</v>
      </c>
      <c r="AG513">
        <f t="shared" si="421"/>
        <v>412.42828138173616</v>
      </c>
      <c r="AH513">
        <f t="shared" si="422"/>
        <v>-2186.1102573992234</v>
      </c>
      <c r="AJ513">
        <f t="shared" si="393"/>
        <v>18000</v>
      </c>
      <c r="AK513">
        <f t="shared" si="394"/>
        <v>119201.764078215</v>
      </c>
      <c r="AL513">
        <v>1</v>
      </c>
      <c r="AM513">
        <f t="shared" si="395"/>
        <v>260.24309486106756</v>
      </c>
      <c r="AN513">
        <f t="shared" si="423"/>
        <v>458.2990730262369</v>
      </c>
      <c r="AO513">
        <f t="shared" si="424"/>
        <v>-67.405058091314629</v>
      </c>
      <c r="AQ513">
        <f t="shared" si="396"/>
        <v>1.1185555957365582E-3</v>
      </c>
      <c r="AR513">
        <f t="shared" si="397"/>
        <v>-3.3444812312523093</v>
      </c>
      <c r="AT513">
        <f t="shared" si="418"/>
        <v>-7310.9434013578784</v>
      </c>
      <c r="AU513">
        <f t="shared" si="419"/>
        <v>-1381.8039321801739</v>
      </c>
      <c r="AV513">
        <f t="shared" si="407"/>
        <v>-2.9547913362629821</v>
      </c>
      <c r="AW513">
        <f t="shared" si="408"/>
        <v>658.24535681012026</v>
      </c>
      <c r="AX513">
        <f t="shared" si="409"/>
        <v>-4093.8408490046859</v>
      </c>
      <c r="AY513">
        <f t="shared" si="417"/>
        <v>-1.411371667812416</v>
      </c>
      <c r="BA513">
        <f t="shared" si="398"/>
        <v>1.7944098425502559</v>
      </c>
      <c r="BB513">
        <f t="shared" si="410"/>
        <v>5.0784328547610524</v>
      </c>
      <c r="BC513">
        <f t="shared" si="411"/>
        <v>-1.5434196684505661</v>
      </c>
      <c r="BD513">
        <f t="shared" si="399"/>
        <v>-268.43143312074591</v>
      </c>
      <c r="BF513">
        <f t="shared" si="400"/>
        <v>-68.32065088275003</v>
      </c>
      <c r="BG513">
        <f t="shared" si="401"/>
        <v>-216.62342252021273</v>
      </c>
      <c r="BH513">
        <f t="shared" si="412"/>
        <v>-36.623422520212728</v>
      </c>
      <c r="BI513">
        <f t="shared" si="413"/>
        <v>-36.623422520212728</v>
      </c>
      <c r="BJ513">
        <f t="shared" si="402"/>
        <v>0</v>
      </c>
      <c r="BK513">
        <f t="shared" si="414"/>
        <v>0</v>
      </c>
      <c r="BM513">
        <f t="shared" si="415"/>
        <v>-73.399083737511077</v>
      </c>
      <c r="BN513">
        <f t="shared" si="403"/>
        <v>-128.19198939946685</v>
      </c>
      <c r="BQ513" s="56">
        <f t="shared" si="416"/>
        <v>21.980393655046193</v>
      </c>
    </row>
    <row r="514" spans="1:69" x14ac:dyDescent="0.25">
      <c r="A514">
        <f t="shared" si="420"/>
        <v>1500000</v>
      </c>
      <c r="B514">
        <f t="shared" si="404"/>
        <v>1500</v>
      </c>
      <c r="C514">
        <f t="shared" si="373"/>
        <v>1.6182897942547383</v>
      </c>
      <c r="D514">
        <f t="shared" si="374"/>
        <v>0.9046811563653836</v>
      </c>
      <c r="F514">
        <f t="shared" si="375"/>
        <v>8.7678542908798067E-6</v>
      </c>
      <c r="G514">
        <f t="shared" si="376"/>
        <v>1.1581385189876896E-3</v>
      </c>
      <c r="H514">
        <f t="shared" si="377"/>
        <v>-3.1404345114810126</v>
      </c>
      <c r="J514">
        <f t="shared" si="378"/>
        <v>15</v>
      </c>
      <c r="M514">
        <f t="shared" si="379"/>
        <v>1.7611674719622478E-3</v>
      </c>
      <c r="N514">
        <f t="shared" si="380"/>
        <v>-1.5707963250000001</v>
      </c>
      <c r="O514">
        <f t="shared" si="381"/>
        <v>373.22254650567038</v>
      </c>
      <c r="P514">
        <f t="shared" si="382"/>
        <v>1.5681169570572768</v>
      </c>
      <c r="Q514">
        <f t="shared" si="383"/>
        <v>261.11538797402392</v>
      </c>
      <c r="R514">
        <f t="shared" si="384"/>
        <v>1.5669665929280416</v>
      </c>
      <c r="S514">
        <f t="shared" si="385"/>
        <v>0.14882507824076135</v>
      </c>
      <c r="T514">
        <f t="shared" si="386"/>
        <v>-1.4214163141357026</v>
      </c>
      <c r="U514">
        <f t="shared" si="387"/>
        <v>0.18742451883747649</v>
      </c>
      <c r="V514">
        <f t="shared" si="388"/>
        <v>-1.3822567840777555</v>
      </c>
      <c r="X514">
        <f t="shared" si="405"/>
        <v>-59.837112080933892</v>
      </c>
      <c r="Y514">
        <f t="shared" si="389"/>
        <v>-199.11081123196487</v>
      </c>
      <c r="Z514">
        <f t="shared" si="406"/>
        <v>-19.110811231964874</v>
      </c>
      <c r="AC514">
        <v>1</v>
      </c>
      <c r="AD514">
        <f t="shared" si="390"/>
        <v>373.22120682000002</v>
      </c>
      <c r="AE514">
        <f t="shared" si="391"/>
        <v>-0.16532376902394774</v>
      </c>
      <c r="AF514">
        <f t="shared" si="392"/>
        <v>3.154473179865E-2</v>
      </c>
      <c r="AG514">
        <f t="shared" si="421"/>
        <v>409.77976613490347</v>
      </c>
      <c r="AH514">
        <f t="shared" si="422"/>
        <v>-2179.3285752429888</v>
      </c>
      <c r="AJ514">
        <f t="shared" si="393"/>
        <v>18000</v>
      </c>
      <c r="AK514">
        <f t="shared" si="394"/>
        <v>119600.4321855</v>
      </c>
      <c r="AL514">
        <v>1</v>
      </c>
      <c r="AM514">
        <f t="shared" si="395"/>
        <v>261.11347310475003</v>
      </c>
      <c r="AN514">
        <f t="shared" si="423"/>
        <v>458.2973492090141</v>
      </c>
      <c r="AO514">
        <f t="shared" si="424"/>
        <v>-67.180381166137053</v>
      </c>
      <c r="AQ514">
        <f t="shared" si="396"/>
        <v>1.1111109876543346E-3</v>
      </c>
      <c r="AR514">
        <f t="shared" si="397"/>
        <v>-3.333332962963004</v>
      </c>
      <c r="AT514">
        <f t="shared" si="418"/>
        <v>-7263.9724661839828</v>
      </c>
      <c r="AU514">
        <f t="shared" si="419"/>
        <v>-1368.3538779384062</v>
      </c>
      <c r="AV514">
        <f t="shared" si="407"/>
        <v>-2.9553991472892842</v>
      </c>
      <c r="AW514">
        <f t="shared" si="408"/>
        <v>657.01212234307741</v>
      </c>
      <c r="AX514">
        <f t="shared" si="409"/>
        <v>-4080.7087331203138</v>
      </c>
      <c r="AY514">
        <f t="shared" si="417"/>
        <v>-1.4111618745613217</v>
      </c>
      <c r="BA514">
        <f t="shared" si="398"/>
        <v>1.7883532159910307</v>
      </c>
      <c r="BB514">
        <f t="shared" si="410"/>
        <v>5.0490660006734265</v>
      </c>
      <c r="BC514">
        <f t="shared" si="411"/>
        <v>-1.5442372727279625</v>
      </c>
      <c r="BD514">
        <f t="shared" si="399"/>
        <v>-268.47827839520608</v>
      </c>
      <c r="BF514">
        <f t="shared" si="400"/>
        <v>-68.390116436011226</v>
      </c>
      <c r="BG514">
        <f t="shared" si="401"/>
        <v>-216.57750982191993</v>
      </c>
      <c r="BH514">
        <f t="shared" si="412"/>
        <v>-36.577509821919932</v>
      </c>
      <c r="BI514">
        <f t="shared" si="413"/>
        <v>-36.577509821919932</v>
      </c>
      <c r="BJ514">
        <f t="shared" si="402"/>
        <v>0</v>
      </c>
      <c r="BK514">
        <f t="shared" si="414"/>
        <v>0</v>
      </c>
      <c r="BM514">
        <f t="shared" si="415"/>
        <v>-73.439182436684661</v>
      </c>
      <c r="BN514">
        <f t="shared" si="403"/>
        <v>-128.09923142671386</v>
      </c>
      <c r="BQ514" s="56">
        <f t="shared" si="416"/>
        <v>21.951026800958566</v>
      </c>
    </row>
    <row r="515" spans="1:69" x14ac:dyDescent="0.25">
      <c r="A515">
        <f t="shared" si="420"/>
        <v>1505000</v>
      </c>
      <c r="B515">
        <f t="shared" si="404"/>
        <v>1505</v>
      </c>
      <c r="C515">
        <f t="shared" si="373"/>
        <v>1.6216264236657438</v>
      </c>
      <c r="D515">
        <f t="shared" si="374"/>
        <v>0.90629728796562548</v>
      </c>
      <c r="F515">
        <f t="shared" si="375"/>
        <v>8.7096924174591314E-6</v>
      </c>
      <c r="G515">
        <f t="shared" si="376"/>
        <v>1.1542908174205118E-3</v>
      </c>
      <c r="H515">
        <f t="shared" si="377"/>
        <v>-3.1404383591825797</v>
      </c>
      <c r="J515">
        <f t="shared" si="378"/>
        <v>15</v>
      </c>
      <c r="M515">
        <f t="shared" si="379"/>
        <v>1.7553164172381208E-3</v>
      </c>
      <c r="N515">
        <f t="shared" si="380"/>
        <v>-1.5707963250000001</v>
      </c>
      <c r="O515">
        <f t="shared" si="381"/>
        <v>374.46661274430329</v>
      </c>
      <c r="P515">
        <f t="shared" si="382"/>
        <v>1.568125858575476</v>
      </c>
      <c r="Q515">
        <f t="shared" si="383"/>
        <v>261.98575985606089</v>
      </c>
      <c r="R515">
        <f t="shared" si="384"/>
        <v>1.5669793161725818</v>
      </c>
      <c r="S515">
        <f t="shared" si="385"/>
        <v>0.14834154065594474</v>
      </c>
      <c r="T515">
        <f t="shared" si="386"/>
        <v>-1.4219052792907634</v>
      </c>
      <c r="U515">
        <f t="shared" si="387"/>
        <v>0.18682361415961848</v>
      </c>
      <c r="V515">
        <f t="shared" si="388"/>
        <v>-1.3828684938305877</v>
      </c>
      <c r="X515">
        <f t="shared" si="405"/>
        <v>-59.904287054259612</v>
      </c>
      <c r="Y515">
        <f t="shared" si="389"/>
        <v>-199.08025918835926</v>
      </c>
      <c r="Z515">
        <f t="shared" si="406"/>
        <v>-19.080259188359264</v>
      </c>
      <c r="AC515">
        <v>1</v>
      </c>
      <c r="AD515">
        <f t="shared" si="390"/>
        <v>374.46527750940004</v>
      </c>
      <c r="AE515">
        <f t="shared" si="391"/>
        <v>-0.16642776441487434</v>
      </c>
      <c r="AF515">
        <f t="shared" si="392"/>
        <v>3.1649880904645496E-2</v>
      </c>
      <c r="AG515">
        <f t="shared" si="421"/>
        <v>407.1563757139441</v>
      </c>
      <c r="AH515">
        <f t="shared" si="422"/>
        <v>-2172.5871760623781</v>
      </c>
      <c r="AJ515">
        <f t="shared" si="393"/>
        <v>18000</v>
      </c>
      <c r="AK515">
        <f t="shared" si="394"/>
        <v>119999.10029278501</v>
      </c>
      <c r="AL515">
        <v>1</v>
      </c>
      <c r="AM515">
        <f t="shared" si="395"/>
        <v>261.98385134843249</v>
      </c>
      <c r="AN515">
        <f t="shared" si="423"/>
        <v>458.29564254380455</v>
      </c>
      <c r="AO515">
        <f t="shared" si="424"/>
        <v>-66.957197045424508</v>
      </c>
      <c r="AQ515">
        <f t="shared" si="396"/>
        <v>1.1037404549905129E-3</v>
      </c>
      <c r="AR515">
        <f t="shared" si="397"/>
        <v>-3.3222587695214436</v>
      </c>
      <c r="AT515">
        <f t="shared" si="418"/>
        <v>-7217.4474032596818</v>
      </c>
      <c r="AU515">
        <f t="shared" si="419"/>
        <v>-1355.0768121404321</v>
      </c>
      <c r="AV515">
        <f t="shared" si="407"/>
        <v>-2.9560030629435063</v>
      </c>
      <c r="AW515">
        <f t="shared" si="408"/>
        <v>655.78989445591719</v>
      </c>
      <c r="AX515">
        <f t="shared" si="409"/>
        <v>-4067.6590167068834</v>
      </c>
      <c r="AY515">
        <f t="shared" si="417"/>
        <v>-1.4109512868173639</v>
      </c>
      <c r="BA515">
        <f t="shared" si="398"/>
        <v>1.7823366459751859</v>
      </c>
      <c r="BB515">
        <f t="shared" si="410"/>
        <v>5.0197947311790037</v>
      </c>
      <c r="BC515">
        <f t="shared" si="411"/>
        <v>-1.5450517761261424</v>
      </c>
      <c r="BD515">
        <f t="shared" si="399"/>
        <v>-268.52494600237418</v>
      </c>
      <c r="BF515">
        <f t="shared" si="400"/>
        <v>-68.459307476607179</v>
      </c>
      <c r="BG515">
        <f t="shared" si="401"/>
        <v>-216.53180036621148</v>
      </c>
      <c r="BH515">
        <f t="shared" si="412"/>
        <v>-36.531800366211485</v>
      </c>
      <c r="BI515">
        <f t="shared" si="413"/>
        <v>-36.531800366211485</v>
      </c>
      <c r="BJ515">
        <f t="shared" si="402"/>
        <v>0</v>
      </c>
      <c r="BK515">
        <f t="shared" si="414"/>
        <v>0</v>
      </c>
      <c r="BM515">
        <f t="shared" si="415"/>
        <v>-73.479102207786184</v>
      </c>
      <c r="BN515">
        <f t="shared" si="403"/>
        <v>-128.00685436383733</v>
      </c>
      <c r="BQ515" s="56">
        <f t="shared" si="416"/>
        <v>21.921755531464143</v>
      </c>
    </row>
    <row r="516" spans="1:69" x14ac:dyDescent="0.25">
      <c r="A516">
        <f t="shared" si="420"/>
        <v>1510000</v>
      </c>
      <c r="B516">
        <f t="shared" si="404"/>
        <v>1510</v>
      </c>
      <c r="C516">
        <f t="shared" si="373"/>
        <v>1.6249672711721972</v>
      </c>
      <c r="D516">
        <f t="shared" si="374"/>
        <v>0.90790677839162026</v>
      </c>
      <c r="F516">
        <f t="shared" si="375"/>
        <v>8.6521073602068685E-6</v>
      </c>
      <c r="G516">
        <f t="shared" si="376"/>
        <v>1.1504685979660451E-3</v>
      </c>
      <c r="H516">
        <f t="shared" si="377"/>
        <v>-3.140442181402034</v>
      </c>
      <c r="J516">
        <f t="shared" si="378"/>
        <v>15</v>
      </c>
      <c r="M516">
        <f t="shared" si="379"/>
        <v>1.7495041112207761E-3</v>
      </c>
      <c r="N516">
        <f t="shared" si="380"/>
        <v>-1.5707963250000001</v>
      </c>
      <c r="O516">
        <f t="shared" si="381"/>
        <v>375.71067901241133</v>
      </c>
      <c r="P516">
        <f t="shared" si="382"/>
        <v>1.5681347011436426</v>
      </c>
      <c r="Q516">
        <f t="shared" si="383"/>
        <v>262.85613178022754</v>
      </c>
      <c r="R516">
        <f t="shared" si="384"/>
        <v>1.5669919551584479</v>
      </c>
      <c r="S516">
        <f t="shared" si="385"/>
        <v>0.14786109994570656</v>
      </c>
      <c r="T516">
        <f t="shared" si="386"/>
        <v>-1.4223910772925508</v>
      </c>
      <c r="U516">
        <f t="shared" si="387"/>
        <v>0.18622648129020539</v>
      </c>
      <c r="V516">
        <f t="shared" si="388"/>
        <v>-1.3834762934688467</v>
      </c>
      <c r="X516">
        <f t="shared" si="405"/>
        <v>-59.971204673285314</v>
      </c>
      <c r="Y516">
        <f t="shared" si="389"/>
        <v>-199.04968890366791</v>
      </c>
      <c r="Z516">
        <f t="shared" si="406"/>
        <v>-19.049688903667914</v>
      </c>
      <c r="AC516">
        <v>1</v>
      </c>
      <c r="AD516">
        <f t="shared" si="390"/>
        <v>375.7093481988</v>
      </c>
      <c r="AE516">
        <f t="shared" si="391"/>
        <v>-0.16753543366733478</v>
      </c>
      <c r="AF516">
        <f t="shared" si="392"/>
        <v>3.1755030010640999E-2</v>
      </c>
      <c r="AG516">
        <f t="shared" si="421"/>
        <v>404.5577972534295</v>
      </c>
      <c r="AH516">
        <f t="shared" si="422"/>
        <v>-2165.8857189965756</v>
      </c>
      <c r="AJ516">
        <f t="shared" si="393"/>
        <v>18000</v>
      </c>
      <c r="AK516">
        <f t="shared" si="394"/>
        <v>120397.76840007001</v>
      </c>
      <c r="AL516">
        <v>1</v>
      </c>
      <c r="AM516">
        <f t="shared" si="395"/>
        <v>262.85422959211502</v>
      </c>
      <c r="AN516">
        <f t="shared" si="423"/>
        <v>458.29395280381101</v>
      </c>
      <c r="AO516">
        <f t="shared" si="424"/>
        <v>-66.735490900856306</v>
      </c>
      <c r="AQ516">
        <f t="shared" si="396"/>
        <v>1.096443018240097E-3</v>
      </c>
      <c r="AR516">
        <f t="shared" si="397"/>
        <v>-3.3112579150850934</v>
      </c>
      <c r="AT516">
        <f t="shared" si="418"/>
        <v>-7171.3626556249064</v>
      </c>
      <c r="AU516">
        <f t="shared" si="419"/>
        <v>-1341.9699785397086</v>
      </c>
      <c r="AV516">
        <f t="shared" si="407"/>
        <v>-2.9566031200992846</v>
      </c>
      <c r="AW516">
        <f t="shared" si="408"/>
        <v>654.57854753555057</v>
      </c>
      <c r="AX516">
        <f t="shared" si="409"/>
        <v>-4054.6909414618003</v>
      </c>
      <c r="AY516">
        <f t="shared" si="417"/>
        <v>-1.4107399105603315</v>
      </c>
      <c r="BA516">
        <f t="shared" si="398"/>
        <v>1.7763597342983397</v>
      </c>
      <c r="BB516">
        <f t="shared" si="410"/>
        <v>4.9906184045313582</v>
      </c>
      <c r="BC516">
        <f t="shared" si="411"/>
        <v>-1.5458632095389531</v>
      </c>
      <c r="BD516">
        <f t="shared" si="399"/>
        <v>-268.57143771233723</v>
      </c>
      <c r="BF516">
        <f t="shared" si="400"/>
        <v>-68.528226055327423</v>
      </c>
      <c r="BG516">
        <f t="shared" si="401"/>
        <v>-216.48629406453634</v>
      </c>
      <c r="BH516">
        <f t="shared" si="412"/>
        <v>-36.486294064536338</v>
      </c>
      <c r="BI516">
        <f t="shared" si="413"/>
        <v>-36.486294064536338</v>
      </c>
      <c r="BJ516">
        <f t="shared" si="402"/>
        <v>0</v>
      </c>
      <c r="BK516">
        <f t="shared" si="414"/>
        <v>0</v>
      </c>
      <c r="BM516">
        <f t="shared" si="415"/>
        <v>-73.518844459858769</v>
      </c>
      <c r="BN516">
        <f t="shared" si="403"/>
        <v>-127.9148563521991</v>
      </c>
      <c r="BQ516" s="56">
        <f t="shared" si="416"/>
        <v>21.892579204816496</v>
      </c>
    </row>
    <row r="517" spans="1:69" x14ac:dyDescent="0.25">
      <c r="A517">
        <f t="shared" si="420"/>
        <v>1515000</v>
      </c>
      <c r="B517">
        <f t="shared" si="404"/>
        <v>1515</v>
      </c>
      <c r="C517">
        <f t="shared" si="373"/>
        <v>1.6283123108109951</v>
      </c>
      <c r="D517">
        <f t="shared" si="374"/>
        <v>0.90950966020788271</v>
      </c>
      <c r="F517">
        <f t="shared" si="375"/>
        <v>8.595091516864128E-6</v>
      </c>
      <c r="G517">
        <f t="shared" si="376"/>
        <v>1.1466716083176666E-3</v>
      </c>
      <c r="H517">
        <f t="shared" si="377"/>
        <v>-3.1404459783916825</v>
      </c>
      <c r="J517">
        <f t="shared" si="378"/>
        <v>15</v>
      </c>
      <c r="M517">
        <f t="shared" si="379"/>
        <v>1.7437301702596512E-3</v>
      </c>
      <c r="N517">
        <f t="shared" si="380"/>
        <v>-1.5707963250000001</v>
      </c>
      <c r="O517">
        <f t="shared" si="381"/>
        <v>376.95474530970267</v>
      </c>
      <c r="P517">
        <f t="shared" si="382"/>
        <v>1.5681434853454348</v>
      </c>
      <c r="Q517">
        <f t="shared" si="383"/>
        <v>263.72650374610663</v>
      </c>
      <c r="R517">
        <f t="shared" si="384"/>
        <v>1.5670045107198682</v>
      </c>
      <c r="S517">
        <f t="shared" si="385"/>
        <v>0.14738372679424375</v>
      </c>
      <c r="T517">
        <f t="shared" si="386"/>
        <v>-1.4228737385863446</v>
      </c>
      <c r="U517">
        <f t="shared" si="387"/>
        <v>0.18563308549495153</v>
      </c>
      <c r="V517">
        <f t="shared" si="388"/>
        <v>-1.3840802199191085</v>
      </c>
      <c r="X517">
        <f t="shared" si="405"/>
        <v>-60.037866759910742</v>
      </c>
      <c r="Y517">
        <f t="shared" si="389"/>
        <v>-199.01910230542171</v>
      </c>
      <c r="Z517">
        <f t="shared" si="406"/>
        <v>-19.019102305421711</v>
      </c>
      <c r="AC517">
        <v>1</v>
      </c>
      <c r="AD517">
        <f t="shared" si="390"/>
        <v>376.95341888820002</v>
      </c>
      <c r="AE517">
        <f t="shared" si="391"/>
        <v>-0.16864677678132908</v>
      </c>
      <c r="AF517">
        <f t="shared" si="392"/>
        <v>3.1860179116636494E-2</v>
      </c>
      <c r="AG517">
        <f t="shared" si="421"/>
        <v>401.98372267978561</v>
      </c>
      <c r="AH517">
        <f t="shared" si="422"/>
        <v>-2159.2238667793172</v>
      </c>
      <c r="AJ517">
        <f t="shared" si="393"/>
        <v>18000</v>
      </c>
      <c r="AK517">
        <f t="shared" si="394"/>
        <v>120796.436507355</v>
      </c>
      <c r="AL517">
        <v>1</v>
      </c>
      <c r="AM517">
        <f t="shared" si="395"/>
        <v>263.72460783579754</v>
      </c>
      <c r="AN517">
        <f t="shared" si="423"/>
        <v>458.29227976597298</v>
      </c>
      <c r="AO517">
        <f t="shared" si="424"/>
        <v>-66.515248099851178</v>
      </c>
      <c r="AQ517">
        <f t="shared" si="396"/>
        <v>1.0892177140348208E-3</v>
      </c>
      <c r="AR517">
        <f t="shared" si="397"/>
        <v>-3.300329673525507</v>
      </c>
      <c r="AT517">
        <f t="shared" si="418"/>
        <v>-7125.7127515247703</v>
      </c>
      <c r="AU517">
        <f t="shared" si="419"/>
        <v>-1329.0306731186076</v>
      </c>
      <c r="AV517">
        <f t="shared" si="407"/>
        <v>-2.9571993551721492</v>
      </c>
      <c r="AW517">
        <f t="shared" si="408"/>
        <v>653.37795766529609</v>
      </c>
      <c r="AX517">
        <f t="shared" si="409"/>
        <v>-4041.8037581744893</v>
      </c>
      <c r="AY517">
        <f t="shared" si="417"/>
        <v>-1.4105277517284214</v>
      </c>
      <c r="BA517">
        <f t="shared" si="398"/>
        <v>1.7704220880164845</v>
      </c>
      <c r="BB517">
        <f t="shared" si="410"/>
        <v>4.9615363853500858</v>
      </c>
      <c r="BC517">
        <f t="shared" si="411"/>
        <v>-1.5466716034437278</v>
      </c>
      <c r="BD517">
        <f t="shared" si="399"/>
        <v>-268.61775527131789</v>
      </c>
      <c r="BF517">
        <f t="shared" si="400"/>
        <v>-68.596874201737293</v>
      </c>
      <c r="BG517">
        <f t="shared" si="401"/>
        <v>-216.44099081176387</v>
      </c>
      <c r="BH517">
        <f t="shared" si="412"/>
        <v>-36.440990811763868</v>
      </c>
      <c r="BI517">
        <f t="shared" si="413"/>
        <v>-36.440990811763868</v>
      </c>
      <c r="BJ517">
        <f t="shared" si="402"/>
        <v>0</v>
      </c>
      <c r="BK517">
        <f t="shared" si="414"/>
        <v>0</v>
      </c>
      <c r="BM517">
        <f t="shared" si="415"/>
        <v>-73.558410587087366</v>
      </c>
      <c r="BN517">
        <f t="shared" si="403"/>
        <v>-127.82323554044602</v>
      </c>
      <c r="BQ517" s="56">
        <f t="shared" si="416"/>
        <v>21.863497185635225</v>
      </c>
    </row>
    <row r="518" spans="1:69" x14ac:dyDescent="0.25">
      <c r="A518">
        <f>A517+5000</f>
        <v>1520000</v>
      </c>
      <c r="B518">
        <f t="shared" si="404"/>
        <v>1520</v>
      </c>
      <c r="C518">
        <f t="shared" si="373"/>
        <v>1.631661516799495</v>
      </c>
      <c r="D518">
        <f t="shared" si="374"/>
        <v>0.9111059658478905</v>
      </c>
      <c r="F518">
        <f t="shared" si="375"/>
        <v>8.5386374100052099E-6</v>
      </c>
      <c r="G518">
        <f t="shared" si="376"/>
        <v>1.1428995994887151E-3</v>
      </c>
      <c r="H518">
        <f t="shared" si="377"/>
        <v>-3.1404497504005113</v>
      </c>
      <c r="J518">
        <f t="shared" si="378"/>
        <v>15</v>
      </c>
      <c r="M518">
        <f t="shared" si="379"/>
        <v>1.7379942157522185E-3</v>
      </c>
      <c r="N518">
        <f t="shared" si="380"/>
        <v>-1.5707963250000001</v>
      </c>
      <c r="O518">
        <f t="shared" si="381"/>
        <v>378.1988116358894</v>
      </c>
      <c r="P518">
        <f t="shared" si="382"/>
        <v>1.5681522117568309</v>
      </c>
      <c r="Q518">
        <f t="shared" si="383"/>
        <v>264.59687575328672</v>
      </c>
      <c r="R518">
        <f t="shared" si="384"/>
        <v>1.5670169836800945</v>
      </c>
      <c r="S518">
        <f t="shared" si="385"/>
        <v>0.14690939225017147</v>
      </c>
      <c r="T518">
        <f t="shared" si="386"/>
        <v>-1.423353293231377</v>
      </c>
      <c r="U518">
        <f t="shared" si="387"/>
        <v>0.18504339245609144</v>
      </c>
      <c r="V518">
        <f t="shared" si="388"/>
        <v>-1.3846803096501186</v>
      </c>
      <c r="X518">
        <f t="shared" si="405"/>
        <v>-60.104275118390326</v>
      </c>
      <c r="Y518">
        <f t="shared" si="389"/>
        <v>-198.98850128118752</v>
      </c>
      <c r="Z518">
        <f t="shared" si="406"/>
        <v>-18.988501281187524</v>
      </c>
      <c r="AC518">
        <v>1</v>
      </c>
      <c r="AD518">
        <f t="shared" si="390"/>
        <v>378.19748957760004</v>
      </c>
      <c r="AE518">
        <f t="shared" si="391"/>
        <v>-0.16976179375685727</v>
      </c>
      <c r="AF518">
        <f t="shared" si="392"/>
        <v>3.1965328222631997E-2</v>
      </c>
      <c r="AG518">
        <f t="shared" si="421"/>
        <v>399.43384862470293</v>
      </c>
      <c r="AH518">
        <f t="shared" si="422"/>
        <v>-2152.601285696072</v>
      </c>
      <c r="AJ518">
        <f t="shared" si="393"/>
        <v>18000</v>
      </c>
      <c r="AK518">
        <f t="shared" si="394"/>
        <v>121195.10461464</v>
      </c>
      <c r="AL518">
        <v>1</v>
      </c>
      <c r="AM518">
        <f t="shared" si="395"/>
        <v>264.59498607948001</v>
      </c>
      <c r="AN518">
        <f t="shared" si="423"/>
        <v>458.29062321089265</v>
      </c>
      <c r="AO518">
        <f t="shared" si="424"/>
        <v>-66.296454202347832</v>
      </c>
      <c r="AQ518">
        <f t="shared" si="396"/>
        <v>1.0820635948251822E-3</v>
      </c>
      <c r="AR518">
        <f t="shared" si="397"/>
        <v>-3.2894733282685542</v>
      </c>
      <c r="AT518">
        <f t="shared" si="418"/>
        <v>-7080.4923028676894</v>
      </c>
      <c r="AU518">
        <f t="shared" si="419"/>
        <v>-1316.256242944045</v>
      </c>
      <c r="AV518">
        <f t="shared" si="407"/>
        <v>-2.9577918041265243</v>
      </c>
      <c r="AW518">
        <f t="shared" si="408"/>
        <v>652.18800259951161</v>
      </c>
      <c r="AX518">
        <f t="shared" si="409"/>
        <v>-4028.9967265933719</v>
      </c>
      <c r="AY518">
        <f t="shared" si="417"/>
        <v>-1.4103148162182408</v>
      </c>
      <c r="BA518">
        <f t="shared" si="398"/>
        <v>1.7645233193594667</v>
      </c>
      <c r="BB518">
        <f t="shared" si="410"/>
        <v>4.9325480445371248</v>
      </c>
      <c r="BC518">
        <f t="shared" si="411"/>
        <v>-1.5474769879082835</v>
      </c>
      <c r="BD518">
        <f t="shared" si="399"/>
        <v>-268.66390040207506</v>
      </c>
      <c r="BF518">
        <f t="shared" si="400"/>
        <v>-68.665253924454063</v>
      </c>
      <c r="BG518">
        <f t="shared" si="401"/>
        <v>-216.39589048661756</v>
      </c>
      <c r="BH518">
        <f t="shared" si="412"/>
        <v>-36.39589048661756</v>
      </c>
      <c r="BI518">
        <f t="shared" si="413"/>
        <v>-36.39589048661756</v>
      </c>
      <c r="BJ518">
        <f t="shared" si="402"/>
        <v>0</v>
      </c>
      <c r="BK518">
        <f t="shared" si="414"/>
        <v>0</v>
      </c>
      <c r="BM518">
        <f t="shared" si="415"/>
        <v>-73.597801968991192</v>
      </c>
      <c r="BN518">
        <f t="shared" si="403"/>
        <v>-127.73199008454255</v>
      </c>
      <c r="BQ518" s="56">
        <f t="shared" si="416"/>
        <v>21.834508844822263</v>
      </c>
    </row>
    <row r="519" spans="1:69" x14ac:dyDescent="0.25">
      <c r="A519">
        <f t="shared" si="420"/>
        <v>1525000</v>
      </c>
      <c r="B519">
        <f t="shared" si="404"/>
        <v>1525</v>
      </c>
      <c r="C519">
        <f t="shared" si="373"/>
        <v>1.6350148635343276</v>
      </c>
      <c r="D519">
        <f t="shared" si="374"/>
        <v>0.91269572761359752</v>
      </c>
      <c r="F519">
        <f t="shared" si="375"/>
        <v>8.4827376845858487E-6</v>
      </c>
      <c r="G519">
        <f t="shared" si="376"/>
        <v>1.1391523257580647E-3</v>
      </c>
      <c r="H519">
        <f t="shared" si="377"/>
        <v>-3.1404534976742422</v>
      </c>
      <c r="J519">
        <f t="shared" si="378"/>
        <v>15</v>
      </c>
      <c r="M519">
        <f t="shared" si="379"/>
        <v>1.7322958740612275E-3</v>
      </c>
      <c r="N519">
        <f t="shared" si="380"/>
        <v>-1.5707963250000001</v>
      </c>
      <c r="O519">
        <f t="shared" si="381"/>
        <v>379.44287799068707</v>
      </c>
      <c r="P519">
        <f t="shared" si="382"/>
        <v>1.5681608809462562</v>
      </c>
      <c r="Q519">
        <f t="shared" si="383"/>
        <v>265.4672478013614</v>
      </c>
      <c r="R519">
        <f t="shared" si="384"/>
        <v>1.567029374851582</v>
      </c>
      <c r="S519">
        <f t="shared" si="385"/>
        <v>0.14643806772095042</v>
      </c>
      <c r="T519">
        <f t="shared" si="386"/>
        <v>-1.4238297709068859</v>
      </c>
      <c r="U519">
        <f t="shared" si="387"/>
        <v>0.18445736826629661</v>
      </c>
      <c r="V519">
        <f t="shared" si="388"/>
        <v>-1.3852765986797746</v>
      </c>
      <c r="X519">
        <f t="shared" si="405"/>
        <v>-60.170431535542605</v>
      </c>
      <c r="Y519">
        <f t="shared" si="389"/>
        <v>-198.95788767932851</v>
      </c>
      <c r="Z519">
        <f t="shared" si="406"/>
        <v>-18.957887679328508</v>
      </c>
      <c r="AC519">
        <v>1</v>
      </c>
      <c r="AD519">
        <f t="shared" si="390"/>
        <v>379.44156026700006</v>
      </c>
      <c r="AE519">
        <f t="shared" si="391"/>
        <v>-0.1708804845939193</v>
      </c>
      <c r="AF519">
        <f t="shared" si="392"/>
        <v>3.20704773286275E-2</v>
      </c>
      <c r="AG519">
        <f t="shared" si="421"/>
        <v>396.90787634034058</v>
      </c>
      <c r="AH519">
        <f t="shared" si="422"/>
        <v>-2146.0176455417359</v>
      </c>
      <c r="AJ519">
        <f t="shared" si="393"/>
        <v>18000</v>
      </c>
      <c r="AK519">
        <f t="shared" si="394"/>
        <v>121593.77272192501</v>
      </c>
      <c r="AL519">
        <v>1</v>
      </c>
      <c r="AM519">
        <f t="shared" si="395"/>
        <v>265.46536432316248</v>
      </c>
      <c r="AN519">
        <f t="shared" si="423"/>
        <v>458.28898292276222</v>
      </c>
      <c r="AO519">
        <f t="shared" si="424"/>
        <v>-66.07909495764936</v>
      </c>
      <c r="AQ519">
        <f t="shared" si="396"/>
        <v>1.0749797285697685E-3</v>
      </c>
      <c r="AR519">
        <f t="shared" si="397"/>
        <v>-3.2786881721377941</v>
      </c>
      <c r="AT519">
        <f t="shared" si="418"/>
        <v>-7035.6960037155104</v>
      </c>
      <c r="AU519">
        <f t="shared" si="419"/>
        <v>-1303.6440850515153</v>
      </c>
      <c r="AV519">
        <f t="shared" si="407"/>
        <v>-2.9583805024826009</v>
      </c>
      <c r="AW519">
        <f t="shared" si="408"/>
        <v>651.00856173861143</v>
      </c>
      <c r="AX519">
        <f t="shared" si="409"/>
        <v>-4016.2691152951274</v>
      </c>
      <c r="AY519">
        <f t="shared" si="417"/>
        <v>-1.4101011098848233</v>
      </c>
      <c r="BA519">
        <f t="shared" si="398"/>
        <v>1.7586630456461703</v>
      </c>
      <c r="BB519">
        <f t="shared" si="410"/>
        <v>4.9036527591944488</v>
      </c>
      <c r="BC519">
        <f t="shared" si="411"/>
        <v>-1.5482793925977776</v>
      </c>
      <c r="BD519">
        <f t="shared" si="399"/>
        <v>-268.7098748042971</v>
      </c>
      <c r="BF519">
        <f t="shared" si="400"/>
        <v>-68.733367211418582</v>
      </c>
      <c r="BG519">
        <f t="shared" si="401"/>
        <v>-216.35099295209898</v>
      </c>
      <c r="BH519">
        <f t="shared" si="412"/>
        <v>-36.350992952098977</v>
      </c>
      <c r="BI519">
        <f t="shared" si="413"/>
        <v>-36.350992952098977</v>
      </c>
      <c r="BJ519">
        <f t="shared" si="402"/>
        <v>0</v>
      </c>
      <c r="BK519">
        <f t="shared" si="414"/>
        <v>0</v>
      </c>
      <c r="BM519">
        <f t="shared" si="415"/>
        <v>-73.637019970613025</v>
      </c>
      <c r="BN519">
        <f t="shared" si="403"/>
        <v>-127.64111814780188</v>
      </c>
      <c r="BQ519" s="56">
        <f t="shared" si="416"/>
        <v>21.805613559479585</v>
      </c>
    </row>
    <row r="520" spans="1:69" x14ac:dyDescent="0.25">
      <c r="A520">
        <f t="shared" si="420"/>
        <v>1530000</v>
      </c>
      <c r="B520">
        <f t="shared" si="404"/>
        <v>1530</v>
      </c>
      <c r="C520">
        <f t="shared" si="373"/>
        <v>1.6383723255902123</v>
      </c>
      <c r="D520">
        <f t="shared" si="374"/>
        <v>0.91427897767497557</v>
      </c>
      <c r="F520">
        <f t="shared" si="375"/>
        <v>8.4273851055474785E-6</v>
      </c>
      <c r="G520">
        <f t="shared" si="376"/>
        <v>1.1354295446167621E-3</v>
      </c>
      <c r="H520">
        <f t="shared" si="377"/>
        <v>-3.1404572204553833</v>
      </c>
      <c r="J520">
        <f t="shared" si="378"/>
        <v>15</v>
      </c>
      <c r="M520">
        <f t="shared" si="379"/>
        <v>1.7266347764335762E-3</v>
      </c>
      <c r="N520">
        <f t="shared" si="380"/>
        <v>-1.5707963250000001</v>
      </c>
      <c r="O520">
        <f t="shared" si="381"/>
        <v>380.68694437381538</v>
      </c>
      <c r="P520">
        <f t="shared" si="382"/>
        <v>1.5681694934747048</v>
      </c>
      <c r="Q520">
        <f t="shared" si="383"/>
        <v>266.33761988992984</v>
      </c>
      <c r="R520">
        <f t="shared" si="384"/>
        <v>1.5670416850361659</v>
      </c>
      <c r="S520">
        <f t="shared" si="385"/>
        <v>0.1459697249674147</v>
      </c>
      <c r="T520">
        <f t="shared" si="386"/>
        <v>-1.4243032009180534</v>
      </c>
      <c r="U520">
        <f t="shared" si="387"/>
        <v>0.18387497942269579</v>
      </c>
      <c r="V520">
        <f t="shared" si="388"/>
        <v>-1.3858691225819841</v>
      </c>
      <c r="X520">
        <f t="shared" si="405"/>
        <v>-60.236337780956603</v>
      </c>
      <c r="Y520">
        <f t="shared" si="389"/>
        <v>-198.92726330974941</v>
      </c>
      <c r="Z520">
        <f t="shared" si="406"/>
        <v>-18.927263309749407</v>
      </c>
      <c r="AC520">
        <v>1</v>
      </c>
      <c r="AD520">
        <f t="shared" si="390"/>
        <v>380.68563095640002</v>
      </c>
      <c r="AE520">
        <f t="shared" si="391"/>
        <v>-0.17200284929251525</v>
      </c>
      <c r="AF520">
        <f t="shared" si="392"/>
        <v>3.2175626434622996E-2</v>
      </c>
      <c r="AG520">
        <f t="shared" si="421"/>
        <v>394.40551161627968</v>
      </c>
      <c r="AH520">
        <f t="shared" si="422"/>
        <v>-2139.4726195788176</v>
      </c>
      <c r="AJ520">
        <f t="shared" si="393"/>
        <v>18000</v>
      </c>
      <c r="AK520">
        <f t="shared" si="394"/>
        <v>121992.44082921001</v>
      </c>
      <c r="AL520">
        <v>1</v>
      </c>
      <c r="AM520">
        <f t="shared" si="395"/>
        <v>266.335742566845</v>
      </c>
      <c r="AN520">
        <f t="shared" si="423"/>
        <v>458.28735868929471</v>
      </c>
      <c r="AO520">
        <f t="shared" si="424"/>
        <v>-65.863156301329269</v>
      </c>
      <c r="AQ520">
        <f t="shared" si="396"/>
        <v>1.0679651984316718E-3</v>
      </c>
      <c r="AR520">
        <f t="shared" si="397"/>
        <v>-3.2679735072009155</v>
      </c>
      <c r="AT520">
        <f t="shared" si="418"/>
        <v>-6991.3186288048419</v>
      </c>
      <c r="AU520">
        <f t="shared" si="419"/>
        <v>-1291.1916453567324</v>
      </c>
      <c r="AV520">
        <f t="shared" si="407"/>
        <v>-2.9589654853230849</v>
      </c>
      <c r="AW520">
        <f t="shared" si="408"/>
        <v>649.83951610446286</v>
      </c>
      <c r="AX520">
        <f t="shared" si="409"/>
        <v>-4003.6202015561817</v>
      </c>
      <c r="AY520">
        <f t="shared" si="417"/>
        <v>-1.4098866385416591</v>
      </c>
      <c r="BA520">
        <f t="shared" si="398"/>
        <v>1.7528408892013536</v>
      </c>
      <c r="BB520">
        <f t="shared" si="410"/>
        <v>4.8748499125430778</v>
      </c>
      <c r="BC520">
        <f t="shared" si="411"/>
        <v>-1.5490788467814258</v>
      </c>
      <c r="BD520">
        <f t="shared" si="399"/>
        <v>-268.75568015498652</v>
      </c>
      <c r="BF520">
        <f t="shared" si="400"/>
        <v>-68.801216030162763</v>
      </c>
      <c r="BG520">
        <f t="shared" si="401"/>
        <v>-216.30629805590166</v>
      </c>
      <c r="BH520">
        <f t="shared" si="412"/>
        <v>-36.306298055901664</v>
      </c>
      <c r="BI520">
        <f t="shared" si="413"/>
        <v>-36.306298055901664</v>
      </c>
      <c r="BJ520">
        <f t="shared" si="402"/>
        <v>0</v>
      </c>
      <c r="BK520">
        <f t="shared" si="414"/>
        <v>0</v>
      </c>
      <c r="BM520">
        <f t="shared" si="415"/>
        <v>-73.676065942705833</v>
      </c>
      <c r="BN520">
        <f t="shared" si="403"/>
        <v>-127.55061790091511</v>
      </c>
      <c r="BQ520" s="56">
        <f t="shared" si="416"/>
        <v>21.776810712828215</v>
      </c>
    </row>
    <row r="521" spans="1:69" x14ac:dyDescent="0.25">
      <c r="A521">
        <f t="shared" si="420"/>
        <v>1535000</v>
      </c>
      <c r="B521">
        <f t="shared" si="404"/>
        <v>1535</v>
      </c>
      <c r="C521">
        <f t="shared" ref="C521:C584" si="425">SQRT((A521/Fesr)^2+1)</f>
        <v>1.6417338777187811</v>
      </c>
      <c r="D521">
        <f t="shared" ref="D521:D584" si="426">ATAN(A521/Fesr)</f>
        <v>0.9158557480695827</v>
      </c>
      <c r="F521">
        <f t="shared" ref="F521:F584" si="427">(Ro/(Ro+Rdcr))/SQRT((A521/(Q*Fo))^2+(1-(A521^2/Fo^2))^2)</f>
        <v>8.3725725554760009E-6</v>
      </c>
      <c r="G521">
        <f t="shared" ref="G521:G584" si="428">-ATAN(A521*Fo/(Q*(Fo^2-A521^2)))</f>
        <v>1.1317310167157099E-3</v>
      </c>
      <c r="H521">
        <f t="shared" ref="H521:H584" si="429">IF(G521&gt;0,G521-Pi,G521)</f>
        <v>-3.1404609189832846</v>
      </c>
      <c r="J521">
        <f t="shared" ref="J521:J584" si="430">Vin/Vramp</f>
        <v>15</v>
      </c>
      <c r="M521">
        <f t="shared" ref="M521:M584" si="431">1/(2*Pi*_Rfb1*(Cc1ea_u+Cc2ea_u)*A521)</f>
        <v>1.7210105589207632E-3</v>
      </c>
      <c r="N521">
        <f t="shared" ref="N521:N584" si="432">-Pi/2</f>
        <v>-1.5707963250000001</v>
      </c>
      <c r="O521">
        <f t="shared" ref="O521:O584" si="433">SQRT(1+(A521/Fz1_u)^2)</f>
        <v>381.93101078499751</v>
      </c>
      <c r="P521">
        <f t="shared" ref="P521:P584" si="434">ATAN2(Fz1_u,A521)</f>
        <v>1.5681780498958622</v>
      </c>
      <c r="Q521">
        <f t="shared" ref="Q521:Q584" si="435">SQRT(1+(A521/Fz2_u)^2)</f>
        <v>267.20799201859631</v>
      </c>
      <c r="R521">
        <f t="shared" ref="R521:R584" si="436">ATAN2(Fz2_u,A521)</f>
        <v>1.5670539150252347</v>
      </c>
      <c r="S521">
        <f t="shared" ref="S521:S584" si="437">1/SQRT(1+(A521/Fp1_u)^2)</f>
        <v>0.14550433609839833</v>
      </c>
      <c r="T521">
        <f t="shared" ref="T521:T584" si="438">-ATAN2(Fp1_u,A521)</f>
        <v>-1.424773612201836</v>
      </c>
      <c r="U521">
        <f t="shared" ref="U521:U584" si="439">1/SQRT(1+(A521/Fp2_u)^2)</f>
        <v>0.18329619282099696</v>
      </c>
      <c r="V521">
        <f t="shared" ref="V521:V584" si="440">-ATAN2(Fp2_u,A521)</f>
        <v>-1.3864579164933983</v>
      </c>
      <c r="X521">
        <f t="shared" si="405"/>
        <v>-60.301995607195465</v>
      </c>
      <c r="Y521">
        <f t="shared" ref="Y521:Y584" si="441">(180/Pi)*(D521+H521+N521+P521+R521+T521+V521)</f>
        <v>-198.89662994462731</v>
      </c>
      <c r="Z521">
        <f t="shared" si="406"/>
        <v>-18.896629944627307</v>
      </c>
      <c r="AC521">
        <v>1</v>
      </c>
      <c r="AD521">
        <f t="shared" ref="AD521:AD584" si="442">Rcea1_u*Cc1ea_u*A521*2*Pi</f>
        <v>381.92970164580004</v>
      </c>
      <c r="AE521">
        <f t="shared" ref="AE521:AE584" si="443">-Rcea1_u*Cc1ea_u*Cc2ea_u*(A521*2*Pi)^2</f>
        <v>-0.17312888785264502</v>
      </c>
      <c r="AF521">
        <f t="shared" ref="AF521:AF584" si="444">(Cc2ea_u+Cc1ea_u)*A521*2*Pi</f>
        <v>3.2280775540618499E-2</v>
      </c>
      <c r="AG521">
        <f t="shared" si="421"/>
        <v>391.92646469819027</v>
      </c>
      <c r="AH521">
        <f t="shared" si="422"/>
        <v>-2132.9658844961382</v>
      </c>
      <c r="AJ521">
        <f t="shared" ref="AJ521:AJ584" si="445">_Rfb1</f>
        <v>18000</v>
      </c>
      <c r="AK521">
        <f t="shared" ref="AK521:AK584" si="446">_Rfb1*Rcea2_u*Cc3ea_u*A521*2*Pi</f>
        <v>122391.10893649502</v>
      </c>
      <c r="AL521">
        <v>1</v>
      </c>
      <c r="AM521">
        <f t="shared" ref="AM521:AM584" si="447">(_Rfb1+Rcea2_u)*Cc3ea_u*A521*2*Pi</f>
        <v>267.20612081052752</v>
      </c>
      <c r="AN521">
        <f t="shared" si="423"/>
        <v>458.28575030165479</v>
      </c>
      <c r="AO521">
        <f t="shared" si="424"/>
        <v>-65.648624352197956</v>
      </c>
      <c r="AQ521">
        <f t="shared" ref="AQ521:AQ584" si="448">Eadcg/(1+(Eadcg*A521/GBP)^2)</f>
        <v>1.0610191024818191E-3</v>
      </c>
      <c r="AR521">
        <f t="shared" ref="AR521:AR584" si="449">-(A521*Eadcg*Eadcg/GBP)/(1+(Eadcg*A521/GBP)^2)</f>
        <v>-3.2573286446191849</v>
      </c>
      <c r="AT521">
        <f t="shared" si="418"/>
        <v>-6947.3550320989534</v>
      </c>
      <c r="AU521">
        <f t="shared" si="419"/>
        <v>-1278.8964175941376</v>
      </c>
      <c r="AV521">
        <f t="shared" si="407"/>
        <v>-2.9595467872998267</v>
      </c>
      <c r="AW521">
        <f t="shared" si="408"/>
        <v>648.68074831615979</v>
      </c>
      <c r="AX521">
        <f t="shared" si="409"/>
        <v>-3991.0492712263986</v>
      </c>
      <c r="AY521">
        <f t="shared" si="417"/>
        <v>-1.4096714079607384</v>
      </c>
      <c r="BA521">
        <f t="shared" ref="BA521:BA584" si="450">SQRT(AT521^2+AU521^2)/SQRT(AW521^2+AX521^2)</f>
        <v>1.7470564772741213</v>
      </c>
      <c r="BB521">
        <f t="shared" si="410"/>
        <v>4.8461388938434355</v>
      </c>
      <c r="BC521">
        <f t="shared" si="411"/>
        <v>-1.5498753793390883</v>
      </c>
      <c r="BD521">
        <f t="shared" ref="BD521:BD584" si="451">BC521*180/Pi-180</f>
        <v>-268.80131810883751</v>
      </c>
      <c r="BF521">
        <f t="shared" ref="BF521:BF584" si="452">20*LOG(BA521*J521*F521*C521)</f>
        <v>-68.868802328072803</v>
      </c>
      <c r="BG521">
        <f t="shared" ref="BG521:BG584" si="453">(180/Pi)*(D521+H521+BC521)</f>
        <v>-216.26180563081664</v>
      </c>
      <c r="BH521">
        <f t="shared" si="412"/>
        <v>-36.261805630816639</v>
      </c>
      <c r="BI521">
        <f t="shared" si="413"/>
        <v>-36.261805630816639</v>
      </c>
      <c r="BJ521">
        <f t="shared" ref="BJ521:BJ584" si="454">SUM((BF522&lt;0)*(BF521&gt;0))*A521</f>
        <v>0</v>
      </c>
      <c r="BK521">
        <f t="shared" si="414"/>
        <v>0</v>
      </c>
      <c r="BM521">
        <f t="shared" si="415"/>
        <v>-73.714941221916234</v>
      </c>
      <c r="BN521">
        <f t="shared" ref="BN521:BN584" si="455">(H521+D521)*180/Pi</f>
        <v>-127.4604875219791</v>
      </c>
      <c r="BQ521" s="56">
        <f t="shared" si="416"/>
        <v>21.748099694128573</v>
      </c>
    </row>
    <row r="522" spans="1:69" x14ac:dyDescent="0.25">
      <c r="A522">
        <f t="shared" si="420"/>
        <v>1540000</v>
      </c>
      <c r="B522">
        <f t="shared" ref="B522:B585" si="456">A522/1000</f>
        <v>1540</v>
      </c>
      <c r="C522">
        <f t="shared" si="425"/>
        <v>1.6450994948474003</v>
      </c>
      <c r="D522">
        <f t="shared" si="426"/>
        <v>0.91742607070215842</v>
      </c>
      <c r="F522">
        <f t="shared" si="427"/>
        <v>8.318293032313706E-6</v>
      </c>
      <c r="G522">
        <f t="shared" si="428"/>
        <v>1.1280565058143662E-3</v>
      </c>
      <c r="H522">
        <f t="shared" si="429"/>
        <v>-3.1404645934941859</v>
      </c>
      <c r="J522">
        <f t="shared" si="430"/>
        <v>15</v>
      </c>
      <c r="M522">
        <f t="shared" si="431"/>
        <v>1.7154228623008909E-3</v>
      </c>
      <c r="N522">
        <f t="shared" si="432"/>
        <v>-1.5707963250000001</v>
      </c>
      <c r="O522">
        <f t="shared" si="433"/>
        <v>383.17507722396005</v>
      </c>
      <c r="P522">
        <f t="shared" si="434"/>
        <v>1.5681865507562229</v>
      </c>
      <c r="Q522">
        <f t="shared" si="435"/>
        <v>268.0783641869703</v>
      </c>
      <c r="R522">
        <f t="shared" si="436"/>
        <v>1.5670660655998987</v>
      </c>
      <c r="S522">
        <f t="shared" si="437"/>
        <v>0.14504187356545767</v>
      </c>
      <c r="T522">
        <f t="shared" si="438"/>
        <v>-1.4252410333326868</v>
      </c>
      <c r="U522">
        <f t="shared" si="439"/>
        <v>0.18272097574970869</v>
      </c>
      <c r="V522">
        <f t="shared" si="440"/>
        <v>-1.3870430151200257</v>
      </c>
      <c r="X522">
        <f t="shared" ref="X522:X585" si="457">20*LOG(C522*J522*O522*Q522*F522*M522*S522*U522)</f>
        <v>-60.367406749997286</v>
      </c>
      <c r="Y522">
        <f t="shared" si="441"/>
        <v>-198.86598931912803</v>
      </c>
      <c r="Z522">
        <f t="shared" ref="Z522:Z585" si="458">Y522+180</f>
        <v>-18.865989319128033</v>
      </c>
      <c r="AC522">
        <v>1</v>
      </c>
      <c r="AD522">
        <f t="shared" si="442"/>
        <v>383.17377233520006</v>
      </c>
      <c r="AE522">
        <f t="shared" si="443"/>
        <v>-0.17425860027430859</v>
      </c>
      <c r="AF522">
        <f t="shared" si="444"/>
        <v>3.2385924646613995E-2</v>
      </c>
      <c r="AG522">
        <f t="shared" si="421"/>
        <v>389.4704502081654</v>
      </c>
      <c r="AH522">
        <f t="shared" si="422"/>
        <v>-2126.4971203679997</v>
      </c>
      <c r="AJ522">
        <f t="shared" si="445"/>
        <v>18000</v>
      </c>
      <c r="AK522">
        <f t="shared" si="446"/>
        <v>122789.77704377999</v>
      </c>
      <c r="AL522">
        <v>1</v>
      </c>
      <c r="AM522">
        <f t="shared" si="447"/>
        <v>268.07649905421005</v>
      </c>
      <c r="AN522">
        <f t="shared" si="423"/>
        <v>458.2841575543917</v>
      </c>
      <c r="AO522">
        <f t="shared" si="424"/>
        <v>-65.435485409328436</v>
      </c>
      <c r="AQ522">
        <f t="shared" si="448"/>
        <v>1.0541405534090326E-3</v>
      </c>
      <c r="AR522">
        <f t="shared" si="449"/>
        <v>-3.2467529044998202</v>
      </c>
      <c r="AT522">
        <f t="shared" si="418"/>
        <v>-6903.8001453693878</v>
      </c>
      <c r="AU522">
        <f t="shared" si="419"/>
        <v>-1266.7559422815011</v>
      </c>
      <c r="AV522">
        <f t="shared" ref="AV522:AV585" si="459">ATAN2(AT522,AU522)</f>
        <v>-2.9601244426403288</v>
      </c>
      <c r="AW522">
        <f t="shared" ref="AW522:AW585" si="460">AG522-AH522*AO522/_Rfb2+AG522*AN522/_Rfb2+AN522-AO522*AR522+AQ522*AN522</f>
        <v>647.53214256616252</v>
      </c>
      <c r="AX522">
        <f t="shared" ref="AX522:AX585" si="461">AH522+AH522*AN522/_Rfb2+AG522*AO522/_Rfb2+AO522+AO522*AQ522+AN522*AR522</f>
        <v>-3978.5556186048889</v>
      </c>
      <c r="AY522">
        <f t="shared" si="417"/>
        <v>-1.4094554238726085</v>
      </c>
      <c r="BA522">
        <f t="shared" si="450"/>
        <v>1.7413094419579678</v>
      </c>
      <c r="BB522">
        <f t="shared" ref="BB522:BB585" si="462">20*LOG(BA522)</f>
        <v>4.8175190983169349</v>
      </c>
      <c r="BC522">
        <f t="shared" ref="BC522:BC585" si="463">AV522-AY522</f>
        <v>-1.5506690187677203</v>
      </c>
      <c r="BD522">
        <f t="shared" si="451"/>
        <v>-268.8467902986053</v>
      </c>
      <c r="BF522">
        <f t="shared" si="452"/>
        <v>-68.936128032648469</v>
      </c>
      <c r="BG522">
        <f t="shared" si="453"/>
        <v>-216.21751549512777</v>
      </c>
      <c r="BH522">
        <f t="shared" ref="BH522:BH585" si="464">IF(BG522&gt;180,BG522-180,BG522+180)</f>
        <v>-36.21751549512777</v>
      </c>
      <c r="BI522">
        <f t="shared" ref="BI522:BI585" si="465">IF(BH522&gt;180,BH522-360,BH522)</f>
        <v>-36.21751549512777</v>
      </c>
      <c r="BJ522">
        <f t="shared" si="454"/>
        <v>0</v>
      </c>
      <c r="BK522">
        <f t="shared" ref="BK522:BK585" si="466">IF(BJ522&gt;0,BI522,0)</f>
        <v>0</v>
      </c>
      <c r="BM522">
        <f t="shared" ref="BM522:BM585" si="467">20*LOG(J522*F522*C522)</f>
        <v>-73.753647130965405</v>
      </c>
      <c r="BN522">
        <f t="shared" si="455"/>
        <v>-127.3707251965225</v>
      </c>
      <c r="BQ522" s="56">
        <f t="shared" ref="BQ522:BQ585" si="468">20*LOG(BA522*7)</f>
        <v>21.719479898602071</v>
      </c>
    </row>
    <row r="523" spans="1:69" x14ac:dyDescent="0.25">
      <c r="A523">
        <f t="shared" si="420"/>
        <v>1545000</v>
      </c>
      <c r="B523">
        <f t="shared" si="456"/>
        <v>1545</v>
      </c>
      <c r="C523">
        <f t="shared" si="425"/>
        <v>1.6484691520779988</v>
      </c>
      <c r="D523">
        <f t="shared" si="426"/>
        <v>0.9189899773442437</v>
      </c>
      <c r="F523">
        <f t="shared" si="427"/>
        <v>8.2645396471229415E-6</v>
      </c>
      <c r="G523">
        <f t="shared" si="428"/>
        <v>1.1244057787304443E-3</v>
      </c>
      <c r="H523">
        <f t="shared" si="429"/>
        <v>-3.1404682442212697</v>
      </c>
      <c r="J523">
        <f t="shared" si="430"/>
        <v>15</v>
      </c>
      <c r="M523">
        <f t="shared" si="431"/>
        <v>1.7098713320021824E-3</v>
      </c>
      <c r="N523">
        <f t="shared" si="432"/>
        <v>-1.5707963250000001</v>
      </c>
      <c r="O523">
        <f t="shared" si="433"/>
        <v>384.41914369043337</v>
      </c>
      <c r="P523">
        <f t="shared" si="434"/>
        <v>1.5681949965952071</v>
      </c>
      <c r="Q523">
        <f t="shared" si="435"/>
        <v>268.94873639466624</v>
      </c>
      <c r="R523">
        <f t="shared" si="436"/>
        <v>1.5670781375311571</v>
      </c>
      <c r="S523">
        <f t="shared" si="437"/>
        <v>0.14458231015768888</v>
      </c>
      <c r="T523">
        <f t="shared" si="438"/>
        <v>-1.4257054925281718</v>
      </c>
      <c r="U523">
        <f t="shared" si="439"/>
        <v>0.18214929588445911</v>
      </c>
      <c r="V523">
        <f t="shared" si="440"/>
        <v>-1.3876244527437265</v>
      </c>
      <c r="X523">
        <f t="shared" si="457"/>
        <v>-60.432572928473121</v>
      </c>
      <c r="Y523">
        <f t="shared" si="441"/>
        <v>-198.83534313210873</v>
      </c>
      <c r="Z523">
        <f t="shared" si="458"/>
        <v>-18.835343132108733</v>
      </c>
      <c r="AC523">
        <v>1</v>
      </c>
      <c r="AD523">
        <f t="shared" si="442"/>
        <v>384.41784302460002</v>
      </c>
      <c r="AE523">
        <f t="shared" si="443"/>
        <v>-0.17539198655750612</v>
      </c>
      <c r="AF523">
        <f t="shared" si="444"/>
        <v>3.2491073752609498E-2</v>
      </c>
      <c r="AG523">
        <f t="shared" si="421"/>
        <v>387.03718706668997</v>
      </c>
      <c r="AH523">
        <f t="shared" si="422"/>
        <v>-2120.0660106138712</v>
      </c>
      <c r="AJ523">
        <f t="shared" si="445"/>
        <v>18000</v>
      </c>
      <c r="AK523">
        <f t="shared" si="446"/>
        <v>123188.44515106501</v>
      </c>
      <c r="AL523">
        <v>1</v>
      </c>
      <c r="AM523">
        <f t="shared" si="447"/>
        <v>268.94687729789251</v>
      </c>
      <c r="AN523">
        <f t="shared" si="423"/>
        <v>458.28258024537394</v>
      </c>
      <c r="AO523">
        <f t="shared" si="424"/>
        <v>-65.223725949139634</v>
      </c>
      <c r="AQ523">
        <f t="shared" si="448"/>
        <v>1.0473286782366462E-3</v>
      </c>
      <c r="AR523">
        <f t="shared" si="449"/>
        <v>-3.2362456157512369</v>
      </c>
      <c r="AT523">
        <f t="shared" si="418"/>
        <v>-6860.6489768067968</v>
      </c>
      <c r="AU523">
        <f t="shared" si="419"/>
        <v>-1254.7678057099374</v>
      </c>
      <c r="AV523">
        <f t="shared" si="459"/>
        <v>-2.9606984851541411</v>
      </c>
      <c r="AW523">
        <f t="shared" si="460"/>
        <v>646.39358459680557</v>
      </c>
      <c r="AX523">
        <f t="shared" si="461"/>
        <v>-3966.1385463179563</v>
      </c>
      <c r="AY523">
        <f t="shared" ref="AY523:AY586" si="469">ATAN2(AW523,AX523)</f>
        <v>-1.4092386919664428</v>
      </c>
      <c r="BA523">
        <f t="shared" si="450"/>
        <v>1.7355994201123897</v>
      </c>
      <c r="BB523">
        <f t="shared" si="462"/>
        <v>4.788989927068914</v>
      </c>
      <c r="BC523">
        <f t="shared" si="463"/>
        <v>-1.5514597931876983</v>
      </c>
      <c r="BD523">
        <f t="shared" si="451"/>
        <v>-268.89209833546869</v>
      </c>
      <c r="BF523">
        <f t="shared" si="452"/>
        <v>-69.003195051758155</v>
      </c>
      <c r="BG523">
        <f t="shared" si="453"/>
        <v>-216.17342745299916</v>
      </c>
      <c r="BH523">
        <f t="shared" si="464"/>
        <v>-36.173427452999164</v>
      </c>
      <c r="BI523">
        <f t="shared" si="465"/>
        <v>-36.173427452999164</v>
      </c>
      <c r="BJ523">
        <f t="shared" si="454"/>
        <v>0</v>
      </c>
      <c r="BK523">
        <f t="shared" si="466"/>
        <v>0</v>
      </c>
      <c r="BM523">
        <f t="shared" si="467"/>
        <v>-73.792184978827066</v>
      </c>
      <c r="BN523">
        <f t="shared" si="455"/>
        <v>-127.28132911753046</v>
      </c>
      <c r="BQ523" s="56">
        <f t="shared" si="468"/>
        <v>21.690950727354053</v>
      </c>
    </row>
    <row r="524" spans="1:69" x14ac:dyDescent="0.25">
      <c r="A524">
        <f t="shared" si="420"/>
        <v>1550000</v>
      </c>
      <c r="B524">
        <f t="shared" si="456"/>
        <v>1550</v>
      </c>
      <c r="C524">
        <f t="shared" si="425"/>
        <v>1.6518428246859023</v>
      </c>
      <c r="D524">
        <f t="shared" si="426"/>
        <v>0.92054749963382776</v>
      </c>
      <c r="F524">
        <f t="shared" si="427"/>
        <v>8.2113056219001695E-6</v>
      </c>
      <c r="G524">
        <f t="shared" si="428"/>
        <v>1.1207786052905803E-3</v>
      </c>
      <c r="H524">
        <f t="shared" si="429"/>
        <v>-3.1404718713947095</v>
      </c>
      <c r="J524">
        <f t="shared" si="430"/>
        <v>15</v>
      </c>
      <c r="M524">
        <f t="shared" si="431"/>
        <v>1.7043556180279817E-3</v>
      </c>
      <c r="N524">
        <f t="shared" si="432"/>
        <v>-1.5707963250000001</v>
      </c>
      <c r="O524">
        <f t="shared" si="433"/>
        <v>385.6632101841513</v>
      </c>
      <c r="P524">
        <f t="shared" si="434"/>
        <v>1.5682033879452753</v>
      </c>
      <c r="Q524">
        <f t="shared" si="435"/>
        <v>269.81910864130361</v>
      </c>
      <c r="R524">
        <f t="shared" si="436"/>
        <v>1.5670901315800614</v>
      </c>
      <c r="S524">
        <f t="shared" si="437"/>
        <v>0.14412561899663748</v>
      </c>
      <c r="T524">
        <f t="shared" si="438"/>
        <v>-1.4261670176544827</v>
      </c>
      <c r="U524">
        <f t="shared" si="439"/>
        <v>0.18158112128241102</v>
      </c>
      <c r="V524">
        <f t="shared" si="440"/>
        <v>-1.388202263228594</v>
      </c>
      <c r="X524">
        <f t="shared" si="457"/>
        <v>-60.497495845302282</v>
      </c>
      <c r="Y524">
        <f t="shared" si="441"/>
        <v>-198.80469304680599</v>
      </c>
      <c r="Z524">
        <f t="shared" si="458"/>
        <v>-18.804693046805994</v>
      </c>
      <c r="AC524">
        <v>1</v>
      </c>
      <c r="AD524">
        <f t="shared" si="442"/>
        <v>385.66191371400004</v>
      </c>
      <c r="AE524">
        <f t="shared" si="443"/>
        <v>-0.17652904670223749</v>
      </c>
      <c r="AF524">
        <f t="shared" si="444"/>
        <v>3.2596222858605001E-2</v>
      </c>
      <c r="AG524">
        <f t="shared" si="421"/>
        <v>384.62639841620671</v>
      </c>
      <c r="AH524">
        <f t="shared" si="422"/>
        <v>-2113.6722419585435</v>
      </c>
      <c r="AJ524">
        <f t="shared" si="445"/>
        <v>18000</v>
      </c>
      <c r="AK524">
        <f t="shared" si="446"/>
        <v>123587.11325835001</v>
      </c>
      <c r="AL524">
        <v>1</v>
      </c>
      <c r="AM524">
        <f t="shared" si="447"/>
        <v>269.81725554157498</v>
      </c>
      <c r="AN524">
        <f t="shared" si="423"/>
        <v>458.28101817572423</v>
      </c>
      <c r="AO524">
        <f t="shared" si="424"/>
        <v>-65.013332622536254</v>
      </c>
      <c r="AQ524">
        <f t="shared" si="448"/>
        <v>1.0405826180455132E-3</v>
      </c>
      <c r="AR524">
        <f t="shared" si="449"/>
        <v>-3.2258061159410909</v>
      </c>
      <c r="AT524">
        <f t="shared" si="418"/>
        <v>-6817.8966096601534</v>
      </c>
      <c r="AU524">
        <f t="shared" si="419"/>
        <v>-1242.9296389586216</v>
      </c>
      <c r="AV524">
        <f t="shared" si="459"/>
        <v>-2.9612689482391397</v>
      </c>
      <c r="AW524">
        <f t="shared" si="460"/>
        <v>645.26496167716709</v>
      </c>
      <c r="AX524">
        <f t="shared" si="461"/>
        <v>-3953.7973651990847</v>
      </c>
      <c r="AY524">
        <f t="shared" si="469"/>
        <v>-1.4090212178901198</v>
      </c>
      <c r="BA524">
        <f t="shared" si="450"/>
        <v>1.7299260532860008</v>
      </c>
      <c r="BB524">
        <f t="shared" si="462"/>
        <v>4.7605507870127308</v>
      </c>
      <c r="BC524">
        <f t="shared" si="463"/>
        <v>-1.5522477303490199</v>
      </c>
      <c r="BD524">
        <f t="shared" si="451"/>
        <v>-268.93724380938551</v>
      </c>
      <c r="BF524">
        <f t="shared" si="452"/>
        <v>-69.070005273890146</v>
      </c>
      <c r="BG524">
        <f t="shared" si="453"/>
        <v>-216.12954129485317</v>
      </c>
      <c r="BH524">
        <f t="shared" si="464"/>
        <v>-36.129541294853169</v>
      </c>
      <c r="BI524">
        <f t="shared" si="465"/>
        <v>-36.129541294853169</v>
      </c>
      <c r="BJ524">
        <f t="shared" si="454"/>
        <v>0</v>
      </c>
      <c r="BK524">
        <f t="shared" si="466"/>
        <v>0</v>
      </c>
      <c r="BM524">
        <f t="shared" si="467"/>
        <v>-73.830556060902865</v>
      </c>
      <c r="BN524">
        <f t="shared" si="455"/>
        <v>-127.19229748546768</v>
      </c>
      <c r="BQ524" s="56">
        <f t="shared" si="468"/>
        <v>21.662511587297871</v>
      </c>
    </row>
    <row r="525" spans="1:69" x14ac:dyDescent="0.25">
      <c r="A525">
        <f t="shared" si="420"/>
        <v>1555000</v>
      </c>
      <c r="B525">
        <f t="shared" si="456"/>
        <v>1555</v>
      </c>
      <c r="C525">
        <f t="shared" si="425"/>
        <v>1.6552204881186692</v>
      </c>
      <c r="D525">
        <f t="shared" si="426"/>
        <v>0.92209866907501847</v>
      </c>
      <c r="F525">
        <f t="shared" si="427"/>
        <v>8.1585842874391904E-6</v>
      </c>
      <c r="G525">
        <f t="shared" si="428"/>
        <v>1.1171747582819592E-3</v>
      </c>
      <c r="H525">
        <f t="shared" si="429"/>
        <v>-3.1404754752417183</v>
      </c>
      <c r="J525">
        <f t="shared" si="430"/>
        <v>15</v>
      </c>
      <c r="M525">
        <f t="shared" si="431"/>
        <v>1.6988753748831973E-3</v>
      </c>
      <c r="N525">
        <f t="shared" si="432"/>
        <v>-1.5707963250000001</v>
      </c>
      <c r="O525">
        <f t="shared" si="433"/>
        <v>386.90727670485086</v>
      </c>
      <c r="P525">
        <f t="shared" si="434"/>
        <v>1.5682117253320389</v>
      </c>
      <c r="Q525">
        <f t="shared" si="435"/>
        <v>270.68948092650686</v>
      </c>
      <c r="R525">
        <f t="shared" si="436"/>
        <v>1.5671020484978746</v>
      </c>
      <c r="S525">
        <f t="shared" si="437"/>
        <v>0.14367177353129879</v>
      </c>
      <c r="T525">
        <f t="shared" si="438"/>
        <v>-1.4266256362318483</v>
      </c>
      <c r="U525">
        <f t="shared" si="439"/>
        <v>0.18101642037677057</v>
      </c>
      <c r="V525">
        <f t="shared" si="440"/>
        <v>-1.3887764800272195</v>
      </c>
      <c r="X525">
        <f t="shared" si="457"/>
        <v>-60.562177186925055</v>
      </c>
      <c r="Y525">
        <f t="shared" si="441"/>
        <v>-198.7740406915116</v>
      </c>
      <c r="Z525">
        <f t="shared" si="458"/>
        <v>-18.774040691511601</v>
      </c>
      <c r="AC525">
        <v>1</v>
      </c>
      <c r="AD525">
        <f t="shared" si="442"/>
        <v>386.90598440340005</v>
      </c>
      <c r="AE525">
        <f t="shared" si="443"/>
        <v>-0.17766978070850273</v>
      </c>
      <c r="AF525">
        <f t="shared" si="444"/>
        <v>3.2701371964600497E-2</v>
      </c>
      <c r="AG525">
        <f t="shared" si="421"/>
        <v>382.23781154623617</v>
      </c>
      <c r="AH525">
        <f t="shared" si="422"/>
        <v>-2107.3155043927727</v>
      </c>
      <c r="AJ525">
        <f t="shared" si="445"/>
        <v>18000</v>
      </c>
      <c r="AK525">
        <f t="shared" si="446"/>
        <v>123985.78136563502</v>
      </c>
      <c r="AL525">
        <v>1</v>
      </c>
      <c r="AM525">
        <f t="shared" si="447"/>
        <v>270.6876337852575</v>
      </c>
      <c r="AN525">
        <f t="shared" si="423"/>
        <v>458.27947114975785</v>
      </c>
      <c r="AO525">
        <f t="shared" si="424"/>
        <v>-64.804292252103664</v>
      </c>
      <c r="AQ525">
        <f t="shared" si="448"/>
        <v>1.0339015277032364E-3</v>
      </c>
      <c r="AR525">
        <f t="shared" si="449"/>
        <v>-3.215433751157065</v>
      </c>
      <c r="AT525">
        <f t="shared" si="418"/>
        <v>-6775.5382009037921</v>
      </c>
      <c r="AU525">
        <f t="shared" si="419"/>
        <v>-1231.2391169335258</v>
      </c>
      <c r="AV525">
        <f t="shared" si="459"/>
        <v>-2.961835864887695</v>
      </c>
      <c r="AW525">
        <f t="shared" si="460"/>
        <v>644.14616258029275</v>
      </c>
      <c r="AX525">
        <f t="shared" si="461"/>
        <v>-3941.5313941709669</v>
      </c>
      <c r="AY525">
        <f t="shared" si="469"/>
        <v>-1.4088030072503157</v>
      </c>
      <c r="BA525">
        <f t="shared" si="450"/>
        <v>1.7242889876411343</v>
      </c>
      <c r="BB525">
        <f t="shared" si="462"/>
        <v>4.7322010907951171</v>
      </c>
      <c r="BC525">
        <f t="shared" si="463"/>
        <v>-1.5530328576373793</v>
      </c>
      <c r="BD525">
        <f t="shared" si="451"/>
        <v>-268.98222828944046</v>
      </c>
      <c r="BF525">
        <f t="shared" si="452"/>
        <v>-69.136560568399915</v>
      </c>
      <c r="BG525">
        <f t="shared" si="453"/>
        <v>-216.08585679774052</v>
      </c>
      <c r="BH525">
        <f t="shared" si="464"/>
        <v>-36.085856797740519</v>
      </c>
      <c r="BI525">
        <f t="shared" si="465"/>
        <v>-36.085856797740519</v>
      </c>
      <c r="BJ525">
        <f t="shared" si="454"/>
        <v>0</v>
      </c>
      <c r="BK525">
        <f t="shared" si="466"/>
        <v>0</v>
      </c>
      <c r="BM525">
        <f t="shared" si="467"/>
        <v>-73.868761659195016</v>
      </c>
      <c r="BN525">
        <f t="shared" si="455"/>
        <v>-127.10362850830006</v>
      </c>
      <c r="BQ525" s="56">
        <f t="shared" si="468"/>
        <v>21.634161891080254</v>
      </c>
    </row>
    <row r="526" spans="1:69" x14ac:dyDescent="0.25">
      <c r="A526">
        <f t="shared" si="420"/>
        <v>1560000</v>
      </c>
      <c r="B526">
        <f t="shared" si="456"/>
        <v>1560</v>
      </c>
      <c r="C526">
        <f t="shared" si="425"/>
        <v>1.6586021179949306</v>
      </c>
      <c r="D526">
        <f t="shared" si="426"/>
        <v>0.92364351703773673</v>
      </c>
      <c r="F526">
        <f t="shared" si="427"/>
        <v>8.1063690812421938E-6</v>
      </c>
      <c r="G526">
        <f t="shared" si="428"/>
        <v>1.113594013404865E-3</v>
      </c>
      <c r="H526">
        <f t="shared" si="429"/>
        <v>-3.1404790559865954</v>
      </c>
      <c r="J526">
        <f t="shared" si="430"/>
        <v>15</v>
      </c>
      <c r="M526">
        <f t="shared" si="431"/>
        <v>1.6934302615021614E-3</v>
      </c>
      <c r="N526">
        <f t="shared" si="432"/>
        <v>-1.5707963250000001</v>
      </c>
      <c r="O526">
        <f t="shared" si="433"/>
        <v>388.15134325227285</v>
      </c>
      <c r="P526">
        <f t="shared" si="434"/>
        <v>1.5682200092743714</v>
      </c>
      <c r="Q526">
        <f t="shared" si="435"/>
        <v>271.55985324990502</v>
      </c>
      <c r="R526">
        <f t="shared" si="436"/>
        <v>1.5671138890262279</v>
      </c>
      <c r="S526">
        <f t="shared" si="437"/>
        <v>0.14322074753320671</v>
      </c>
      <c r="T526">
        <f t="shared" si="438"/>
        <v>-1.427081375439849</v>
      </c>
      <c r="U526">
        <f t="shared" si="439"/>
        <v>0.18045516197138844</v>
      </c>
      <c r="V526">
        <f t="shared" si="440"/>
        <v>-1.3893471361868495</v>
      </c>
      <c r="X526">
        <f t="shared" si="457"/>
        <v>-60.626618623732689</v>
      </c>
      <c r="Y526">
        <f t="shared" si="441"/>
        <v>-198.74338766023413</v>
      </c>
      <c r="Z526">
        <f t="shared" si="458"/>
        <v>-18.743387660234134</v>
      </c>
      <c r="AC526">
        <v>1</v>
      </c>
      <c r="AD526">
        <f t="shared" si="442"/>
        <v>388.15005509280007</v>
      </c>
      <c r="AE526">
        <f t="shared" si="443"/>
        <v>-0.17881418857630185</v>
      </c>
      <c r="AF526">
        <f t="shared" si="444"/>
        <v>3.2806521070595999E-2</v>
      </c>
      <c r="AG526">
        <f t="shared" si="421"/>
        <v>379.8711578200232</v>
      </c>
      <c r="AH526">
        <f t="shared" si="422"/>
        <v>-2100.9954911343957</v>
      </c>
      <c r="AJ526">
        <f t="shared" si="445"/>
        <v>18000</v>
      </c>
      <c r="AK526">
        <f t="shared" si="446"/>
        <v>124384.44947292002</v>
      </c>
      <c r="AL526">
        <v>1</v>
      </c>
      <c r="AM526">
        <f t="shared" si="447"/>
        <v>271.55801202894003</v>
      </c>
      <c r="AN526">
        <f t="shared" si="423"/>
        <v>458.27793897492074</v>
      </c>
      <c r="AO526">
        <f t="shared" si="424"/>
        <v>-64.596591829357067</v>
      </c>
      <c r="AQ526">
        <f t="shared" si="448"/>
        <v>1.0272845755994642E-3</v>
      </c>
      <c r="AR526">
        <f t="shared" si="449"/>
        <v>-3.2051278758703283</v>
      </c>
      <c r="AT526">
        <f t="shared" si="418"/>
        <v>-6733.5689799315787</v>
      </c>
      <c r="AU526">
        <f t="shared" si="419"/>
        <v>-1219.6939574295395</v>
      </c>
      <c r="AV526">
        <f t="shared" si="459"/>
        <v>-2.9623992676927333</v>
      </c>
      <c r="AW526">
        <f t="shared" si="460"/>
        <v>643.03707756077074</v>
      </c>
      <c r="AX526">
        <f t="shared" si="461"/>
        <v>-3929.339960129505</v>
      </c>
      <c r="AY526">
        <f t="shared" si="469"/>
        <v>-1.4085840656126052</v>
      </c>
      <c r="BA526">
        <f t="shared" si="450"/>
        <v>1.7186878738798943</v>
      </c>
      <c r="BB526">
        <f t="shared" si="462"/>
        <v>4.70394025672271</v>
      </c>
      <c r="BC526">
        <f t="shared" si="463"/>
        <v>-1.5538152020801281</v>
      </c>
      <c r="BD526">
        <f t="shared" si="451"/>
        <v>-269.02705332418668</v>
      </c>
      <c r="BF526">
        <f t="shared" si="452"/>
        <v>-69.202862785753695</v>
      </c>
      <c r="BG526">
        <f t="shared" si="453"/>
        <v>-216.04237372570168</v>
      </c>
      <c r="BH526">
        <f t="shared" si="464"/>
        <v>-36.04237372570168</v>
      </c>
      <c r="BI526">
        <f t="shared" si="465"/>
        <v>-36.04237372570168</v>
      </c>
      <c r="BJ526">
        <f t="shared" si="454"/>
        <v>0</v>
      </c>
      <c r="BK526">
        <f t="shared" si="466"/>
        <v>0</v>
      </c>
      <c r="BM526">
        <f t="shared" si="467"/>
        <v>-73.906803042476398</v>
      </c>
      <c r="BN526">
        <f t="shared" si="455"/>
        <v>-127.01532040151498</v>
      </c>
      <c r="BQ526" s="56">
        <f t="shared" si="468"/>
        <v>21.605901057007845</v>
      </c>
    </row>
    <row r="527" spans="1:69" x14ac:dyDescent="0.25">
      <c r="A527">
        <f t="shared" si="420"/>
        <v>1565000</v>
      </c>
      <c r="B527">
        <f t="shared" si="456"/>
        <v>1565</v>
      </c>
      <c r="C527">
        <f t="shared" si="425"/>
        <v>1.6619876901032369</v>
      </c>
      <c r="D527">
        <f t="shared" si="426"/>
        <v>0.9251820747574363</v>
      </c>
      <c r="F527">
        <f t="shared" si="427"/>
        <v>8.0546535454774772E-6</v>
      </c>
      <c r="G527">
        <f t="shared" si="428"/>
        <v>1.110036149226146E-3</v>
      </c>
      <c r="H527">
        <f t="shared" si="429"/>
        <v>-3.1404826138507742</v>
      </c>
      <c r="J527">
        <f t="shared" si="430"/>
        <v>15</v>
      </c>
      <c r="M527">
        <f t="shared" si="431"/>
        <v>1.6880199411778733E-3</v>
      </c>
      <c r="N527">
        <f t="shared" si="432"/>
        <v>-1.5707963250000001</v>
      </c>
      <c r="O527">
        <f t="shared" si="433"/>
        <v>389.39540982616097</v>
      </c>
      <c r="P527">
        <f t="shared" si="434"/>
        <v>1.5682282402845156</v>
      </c>
      <c r="Q527">
        <f t="shared" si="435"/>
        <v>272.43022561113213</v>
      </c>
      <c r="R527">
        <f t="shared" si="436"/>
        <v>1.567125653897276</v>
      </c>
      <c r="S527">
        <f t="shared" si="437"/>
        <v>0.14277251509161015</v>
      </c>
      <c r="T527">
        <f t="shared" si="438"/>
        <v>-1.427534262122631</v>
      </c>
      <c r="U527">
        <f t="shared" si="439"/>
        <v>0.17989731523545133</v>
      </c>
      <c r="V527">
        <f t="shared" si="440"/>
        <v>-1.3899142643554301</v>
      </c>
      <c r="X527">
        <f t="shared" si="457"/>
        <v>-60.690821810254832</v>
      </c>
      <c r="Y527">
        <f t="shared" si="441"/>
        <v>-198.71273551334841</v>
      </c>
      <c r="Z527">
        <f t="shared" si="458"/>
        <v>-18.712735513348406</v>
      </c>
      <c r="AC527">
        <v>1</v>
      </c>
      <c r="AD527">
        <f t="shared" si="442"/>
        <v>389.39412578220004</v>
      </c>
      <c r="AE527">
        <f t="shared" si="443"/>
        <v>-0.1799622703056348</v>
      </c>
      <c r="AF527">
        <f t="shared" si="444"/>
        <v>3.2911670176591495E-2</v>
      </c>
      <c r="AG527">
        <f t="shared" si="421"/>
        <v>377.52617260267016</v>
      </c>
      <c r="AH527">
        <f t="shared" si="422"/>
        <v>-2094.7118985899274</v>
      </c>
      <c r="AJ527">
        <f t="shared" si="445"/>
        <v>18000</v>
      </c>
      <c r="AK527">
        <f t="shared" si="446"/>
        <v>124783.117580205</v>
      </c>
      <c r="AL527">
        <v>1</v>
      </c>
      <c r="AM527">
        <f t="shared" si="447"/>
        <v>272.42839027262255</v>
      </c>
      <c r="AN527">
        <f t="shared" si="423"/>
        <v>458.27642146173002</v>
      </c>
      <c r="AO527">
        <f t="shared" si="424"/>
        <v>-64.390218512042907</v>
      </c>
      <c r="AQ527">
        <f t="shared" si="448"/>
        <v>1.0207309433870977E-3</v>
      </c>
      <c r="AR527">
        <f t="shared" si="449"/>
        <v>-3.1948878528016156</v>
      </c>
      <c r="AT527">
        <f t="shared" si="418"/>
        <v>-6691.9842472776545</v>
      </c>
      <c r="AU527">
        <f t="shared" si="419"/>
        <v>-1208.2919202153289</v>
      </c>
      <c r="AV527">
        <f t="shared" si="459"/>
        <v>-2.9629591888536866</v>
      </c>
      <c r="AW527">
        <f t="shared" si="460"/>
        <v>641.93759833265494</v>
      </c>
      <c r="AX527">
        <f t="shared" si="461"/>
        <v>-3917.222397829772</v>
      </c>
      <c r="AY527">
        <f t="shared" si="469"/>
        <v>-1.4083643985015739</v>
      </c>
      <c r="BA527">
        <f t="shared" si="450"/>
        <v>1.7131223671716227</v>
      </c>
      <c r="BB527">
        <f t="shared" si="462"/>
        <v>4.6757677086897607</v>
      </c>
      <c r="BC527">
        <f t="shared" si="463"/>
        <v>-1.5545947903521127</v>
      </c>
      <c r="BD527">
        <f t="shared" si="451"/>
        <v>-269.07172044198035</v>
      </c>
      <c r="BF527">
        <f t="shared" si="452"/>
        <v>-69.268913757768246</v>
      </c>
      <c r="BG527">
        <f t="shared" si="453"/>
        <v>-215.99909183012031</v>
      </c>
      <c r="BH527">
        <f t="shared" si="464"/>
        <v>-35.999091830120307</v>
      </c>
      <c r="BI527">
        <f t="shared" si="465"/>
        <v>-35.999091830120307</v>
      </c>
      <c r="BJ527">
        <f t="shared" si="454"/>
        <v>0</v>
      </c>
      <c r="BK527">
        <f t="shared" si="466"/>
        <v>0</v>
      </c>
      <c r="BM527">
        <f t="shared" si="467"/>
        <v>-73.944681466458007</v>
      </c>
      <c r="BN527">
        <f t="shared" si="455"/>
        <v>-126.92737138813996</v>
      </c>
      <c r="BQ527" s="56">
        <f t="shared" si="468"/>
        <v>21.5777285089749</v>
      </c>
    </row>
    <row r="528" spans="1:69" x14ac:dyDescent="0.25">
      <c r="A528">
        <f t="shared" si="420"/>
        <v>1570000</v>
      </c>
      <c r="B528">
        <f t="shared" si="456"/>
        <v>1570</v>
      </c>
      <c r="C528">
        <f t="shared" si="425"/>
        <v>1.6653771804009074</v>
      </c>
      <c r="D528">
        <f t="shared" si="426"/>
        <v>0.92671437333484441</v>
      </c>
      <c r="F528">
        <f t="shared" si="427"/>
        <v>8.0034313249826065E-6</v>
      </c>
      <c r="G528">
        <f t="shared" si="428"/>
        <v>1.1065009471335646E-3</v>
      </c>
      <c r="H528">
        <f t="shared" si="429"/>
        <v>-3.1404861490528666</v>
      </c>
      <c r="J528">
        <f t="shared" si="430"/>
        <v>15</v>
      </c>
      <c r="M528">
        <f t="shared" si="431"/>
        <v>1.6826440814925936E-3</v>
      </c>
      <c r="N528">
        <f t="shared" si="432"/>
        <v>-1.5707963250000001</v>
      </c>
      <c r="O528">
        <f t="shared" si="433"/>
        <v>390.63947642626238</v>
      </c>
      <c r="P528">
        <f t="shared" si="434"/>
        <v>1.5682364188681879</v>
      </c>
      <c r="Q528">
        <f t="shared" si="435"/>
        <v>273.30059800982673</v>
      </c>
      <c r="R528">
        <f t="shared" si="436"/>
        <v>1.5671373438338461</v>
      </c>
      <c r="S528">
        <f t="shared" si="437"/>
        <v>0.14232705060873385</v>
      </c>
      <c r="T528">
        <f t="shared" si="438"/>
        <v>-1.427984322794029</v>
      </c>
      <c r="U528">
        <f t="shared" si="439"/>
        <v>0.17934284969826236</v>
      </c>
      <c r="V528">
        <f t="shared" si="440"/>
        <v>-1.3904778967875491</v>
      </c>
      <c r="X528">
        <f t="shared" si="457"/>
        <v>-60.754788385344405</v>
      </c>
      <c r="Y528">
        <f t="shared" si="441"/>
        <v>-198.68208577823157</v>
      </c>
      <c r="Z528">
        <f t="shared" si="458"/>
        <v>-18.682085778231567</v>
      </c>
      <c r="AC528">
        <v>1</v>
      </c>
      <c r="AD528">
        <f t="shared" si="442"/>
        <v>390.6381964716</v>
      </c>
      <c r="AE528">
        <f t="shared" si="443"/>
        <v>-0.18111402589650163</v>
      </c>
      <c r="AF528">
        <f t="shared" si="444"/>
        <v>3.3016819282586998E-2</v>
      </c>
      <c r="AG528">
        <f t="shared" si="421"/>
        <v>375.20259519072442</v>
      </c>
      <c r="AH528">
        <f t="shared" si="422"/>
        <v>-2088.4644263166174</v>
      </c>
      <c r="AJ528">
        <f t="shared" si="445"/>
        <v>18000</v>
      </c>
      <c r="AK528">
        <f t="shared" si="446"/>
        <v>125181.78568749</v>
      </c>
      <c r="AL528">
        <v>1</v>
      </c>
      <c r="AM528">
        <f t="shared" si="447"/>
        <v>273.29876851630502</v>
      </c>
      <c r="AN528">
        <f t="shared" si="423"/>
        <v>458.27491842371512</v>
      </c>
      <c r="AO528">
        <f t="shared" si="424"/>
        <v>-64.18515962149219</v>
      </c>
      <c r="AQ528">
        <f t="shared" si="448"/>
        <v>1.0142398257292561E-3</v>
      </c>
      <c r="AR528">
        <f t="shared" si="449"/>
        <v>-3.1847130527898644</v>
      </c>
      <c r="AT528">
        <f t="shared" si="418"/>
        <v>-6650.7793733630679</v>
      </c>
      <c r="AU528">
        <f t="shared" si="419"/>
        <v>-1197.0308061403209</v>
      </c>
      <c r="AV528">
        <f t="shared" si="459"/>
        <v>-2.9635156601823418</v>
      </c>
      <c r="AW528">
        <f t="shared" si="460"/>
        <v>640.84761804772882</v>
      </c>
      <c r="AX528">
        <f t="shared" si="461"/>
        <v>-3905.1780497738728</v>
      </c>
      <c r="AY528">
        <f t="shared" si="469"/>
        <v>-1.4081440114009387</v>
      </c>
      <c r="BA528">
        <f t="shared" si="450"/>
        <v>1.7075921270817511</v>
      </c>
      <c r="BB528">
        <f t="shared" si="462"/>
        <v>4.6476828761069813</v>
      </c>
      <c r="BC528">
        <f t="shared" si="463"/>
        <v>-1.5553716487814031</v>
      </c>
      <c r="BD528">
        <f t="shared" si="451"/>
        <v>-269.11623115130874</v>
      </c>
      <c r="BF528">
        <f t="shared" si="452"/>
        <v>-69.334715297846984</v>
      </c>
      <c r="BG528">
        <f t="shared" si="453"/>
        <v>-215.95601085006885</v>
      </c>
      <c r="BH528">
        <f t="shared" si="464"/>
        <v>-35.95601085006885</v>
      </c>
      <c r="BI528">
        <f t="shared" si="465"/>
        <v>-35.95601085006885</v>
      </c>
      <c r="BJ528">
        <f t="shared" si="454"/>
        <v>0</v>
      </c>
      <c r="BK528">
        <f t="shared" si="466"/>
        <v>0</v>
      </c>
      <c r="BM528">
        <f t="shared" si="467"/>
        <v>-73.982398173953953</v>
      </c>
      <c r="BN528">
        <f t="shared" si="455"/>
        <v>-126.83977969876011</v>
      </c>
      <c r="BQ528" s="56">
        <f t="shared" si="468"/>
        <v>21.549643676392115</v>
      </c>
    </row>
    <row r="529" spans="1:69" x14ac:dyDescent="0.25">
      <c r="A529">
        <f t="shared" si="420"/>
        <v>1575000</v>
      </c>
      <c r="B529">
        <f t="shared" si="456"/>
        <v>1575</v>
      </c>
      <c r="C529">
        <f t="shared" si="425"/>
        <v>1.6687705650128841</v>
      </c>
      <c r="D529">
        <f t="shared" si="426"/>
        <v>0.92824044373572689</v>
      </c>
      <c r="F529">
        <f t="shared" si="427"/>
        <v>7.9526961653118899E-6</v>
      </c>
      <c r="G529">
        <f t="shared" si="428"/>
        <v>1.1029881912910202E-3</v>
      </c>
      <c r="H529">
        <f t="shared" si="429"/>
        <v>-3.1404896618087093</v>
      </c>
      <c r="J529">
        <f t="shared" si="430"/>
        <v>15</v>
      </c>
      <c r="M529">
        <f t="shared" si="431"/>
        <v>1.6773023542497598E-3</v>
      </c>
      <c r="N529">
        <f t="shared" si="432"/>
        <v>-1.5707963250000001</v>
      </c>
      <c r="O529">
        <f t="shared" si="433"/>
        <v>391.88354305232752</v>
      </c>
      <c r="P529">
        <f t="shared" si="434"/>
        <v>1.5682445455246841</v>
      </c>
      <c r="Q529">
        <f t="shared" si="435"/>
        <v>274.17097044563195</v>
      </c>
      <c r="R529">
        <f t="shared" si="436"/>
        <v>1.5671489595495873</v>
      </c>
      <c r="S529">
        <f t="shared" si="437"/>
        <v>0.14188432879512336</v>
      </c>
      <c r="T529">
        <f t="shared" si="438"/>
        <v>-1.428431583642594</v>
      </c>
      <c r="U529">
        <f t="shared" si="439"/>
        <v>0.17879173524410827</v>
      </c>
      <c r="V529">
        <f t="shared" si="440"/>
        <v>-1.3910380653502716</v>
      </c>
      <c r="X529">
        <f t="shared" si="457"/>
        <v>-60.818519972359965</v>
      </c>
      <c r="Y529">
        <f t="shared" si="441"/>
        <v>-198.65143994988776</v>
      </c>
      <c r="Z529">
        <f t="shared" si="458"/>
        <v>-18.651439949887759</v>
      </c>
      <c r="AC529">
        <v>1</v>
      </c>
      <c r="AD529">
        <f t="shared" si="442"/>
        <v>391.88226716100002</v>
      </c>
      <c r="AE529">
        <f t="shared" si="443"/>
        <v>-0.18226945534890235</v>
      </c>
      <c r="AF529">
        <f t="shared" si="444"/>
        <v>3.3121968388582494E-2</v>
      </c>
      <c r="AG529">
        <f t="shared" si="421"/>
        <v>372.90016874318718</v>
      </c>
      <c r="AH529">
        <f t="shared" si="422"/>
        <v>-2082.2527769849767</v>
      </c>
      <c r="AJ529">
        <f t="shared" si="445"/>
        <v>18000</v>
      </c>
      <c r="AK529">
        <f t="shared" si="446"/>
        <v>125580.45379477501</v>
      </c>
      <c r="AL529">
        <v>1</v>
      </c>
      <c r="AM529">
        <f t="shared" si="447"/>
        <v>274.16914675998748</v>
      </c>
      <c r="AN529">
        <f t="shared" si="423"/>
        <v>458.27342967736035</v>
      </c>
      <c r="AO529">
        <f t="shared" si="424"/>
        <v>-63.981402640024172</v>
      </c>
      <c r="AQ529">
        <f t="shared" si="448"/>
        <v>1.007810430051859E-3</v>
      </c>
      <c r="AR529">
        <f t="shared" si="449"/>
        <v>-3.1746028546633553</v>
      </c>
      <c r="AT529">
        <f t="shared" si="418"/>
        <v>-6609.9497972677782</v>
      </c>
      <c r="AU529">
        <f t="shared" si="419"/>
        <v>-1185.9084562632188</v>
      </c>
      <c r="AV529">
        <f t="shared" si="459"/>
        <v>-2.9640687131085848</v>
      </c>
      <c r="AW529">
        <f t="shared" si="460"/>
        <v>639.76703127410553</v>
      </c>
      <c r="AX529">
        <f t="shared" si="461"/>
        <v>-3893.2062661006858</v>
      </c>
      <c r="AY529">
        <f t="shared" si="469"/>
        <v>-1.4079229097536776</v>
      </c>
      <c r="BA529">
        <f t="shared" si="450"/>
        <v>1.7020968175020077</v>
      </c>
      <c r="BB529">
        <f t="shared" si="462"/>
        <v>4.6196851938315211</v>
      </c>
      <c r="BC529">
        <f t="shared" si="463"/>
        <v>-1.5561458033549072</v>
      </c>
      <c r="BD529">
        <f t="shared" si="451"/>
        <v>-269.16058694111194</v>
      </c>
      <c r="BF529">
        <f t="shared" si="452"/>
        <v>-69.400269201212524</v>
      </c>
      <c r="BG529">
        <f t="shared" si="453"/>
        <v>-215.91313051264621</v>
      </c>
      <c r="BH529">
        <f t="shared" si="464"/>
        <v>-35.913130512646205</v>
      </c>
      <c r="BI529">
        <f t="shared" si="465"/>
        <v>-35.913130512646205</v>
      </c>
      <c r="BJ529">
        <f t="shared" si="454"/>
        <v>0</v>
      </c>
      <c r="BK529">
        <f t="shared" si="466"/>
        <v>0</v>
      </c>
      <c r="BM529">
        <f t="shared" si="467"/>
        <v>-74.019954395044039</v>
      </c>
      <c r="BN529">
        <f t="shared" si="455"/>
        <v>-126.75254357153426</v>
      </c>
      <c r="BQ529" s="56">
        <f t="shared" si="468"/>
        <v>21.521645994116657</v>
      </c>
    </row>
    <row r="530" spans="1:69" x14ac:dyDescent="0.25">
      <c r="A530">
        <f t="shared" si="420"/>
        <v>1580000</v>
      </c>
      <c r="B530">
        <f t="shared" si="456"/>
        <v>1580</v>
      </c>
      <c r="C530">
        <f t="shared" si="425"/>
        <v>1.6721678202305901</v>
      </c>
      <c r="D530">
        <f t="shared" si="426"/>
        <v>0.92976031679067461</v>
      </c>
      <c r="F530">
        <f t="shared" si="427"/>
        <v>7.9024419108270401E-6</v>
      </c>
      <c r="G530">
        <f t="shared" si="428"/>
        <v>1.0994976685946198E-3</v>
      </c>
      <c r="H530">
        <f t="shared" si="429"/>
        <v>-3.1404931523314055</v>
      </c>
      <c r="J530">
        <f t="shared" si="430"/>
        <v>15</v>
      </c>
      <c r="M530">
        <f t="shared" si="431"/>
        <v>1.6719944354071973E-3</v>
      </c>
      <c r="N530">
        <f t="shared" si="432"/>
        <v>-1.5707963250000001</v>
      </c>
      <c r="O530">
        <f t="shared" si="433"/>
        <v>393.12760970410983</v>
      </c>
      <c r="P530">
        <f t="shared" si="434"/>
        <v>1.5682526207469796</v>
      </c>
      <c r="Q530">
        <f t="shared" si="435"/>
        <v>275.0413429181956</v>
      </c>
      <c r="R530">
        <f t="shared" si="436"/>
        <v>1.567160501749115</v>
      </c>
      <c r="S530">
        <f t="shared" si="437"/>
        <v>0.14144432466507134</v>
      </c>
      <c r="T530">
        <f t="shared" si="438"/>
        <v>-1.4288760705365315</v>
      </c>
      <c r="U530">
        <f t="shared" si="439"/>
        <v>0.17824394210721234</v>
      </c>
      <c r="V530">
        <f t="shared" si="440"/>
        <v>-1.3915948015288724</v>
      </c>
      <c r="X530">
        <f t="shared" si="457"/>
        <v>-60.882018179345614</v>
      </c>
      <c r="Y530">
        <f t="shared" si="441"/>
        <v>-198.62079949155952</v>
      </c>
      <c r="Z530">
        <f t="shared" si="458"/>
        <v>-18.620799491559524</v>
      </c>
      <c r="AC530">
        <v>1</v>
      </c>
      <c r="AD530">
        <f t="shared" si="442"/>
        <v>393.12633785040003</v>
      </c>
      <c r="AE530">
        <f t="shared" si="443"/>
        <v>-0.18342855866283692</v>
      </c>
      <c r="AF530">
        <f t="shared" si="444"/>
        <v>3.3227117494577997E-2</v>
      </c>
      <c r="AG530">
        <f t="shared" si="421"/>
        <v>370.6186402139121</v>
      </c>
      <c r="AH530">
        <f t="shared" si="422"/>
        <v>-2076.0766563417642</v>
      </c>
      <c r="AJ530">
        <f t="shared" si="445"/>
        <v>18000</v>
      </c>
      <c r="AK530">
        <f t="shared" si="446"/>
        <v>125979.12190206001</v>
      </c>
      <c r="AL530">
        <v>1</v>
      </c>
      <c r="AM530">
        <f t="shared" si="447"/>
        <v>275.03952500367001</v>
      </c>
      <c r="AN530">
        <f t="shared" si="423"/>
        <v>458.27195504204911</v>
      </c>
      <c r="AO530">
        <f t="shared" si="424"/>
        <v>-63.778935208399162</v>
      </c>
      <c r="AQ530">
        <f t="shared" si="448"/>
        <v>1.0014419763016767E-3</v>
      </c>
      <c r="AR530">
        <f t="shared" si="449"/>
        <v>-3.1645566451132985</v>
      </c>
      <c r="AT530">
        <f t="shared" si="418"/>
        <v>-6569.4910255274172</v>
      </c>
      <c r="AU530">
        <f t="shared" si="419"/>
        <v>-1174.9227510014709</v>
      </c>
      <c r="AV530">
        <f t="shared" si="459"/>
        <v>-2.9646183786860472</v>
      </c>
      <c r="AW530">
        <f t="shared" si="460"/>
        <v>638.69573397516376</v>
      </c>
      <c r="AX530">
        <f t="shared" si="461"/>
        <v>-3881.3064044774474</v>
      </c>
      <c r="AY530">
        <f t="shared" si="469"/>
        <v>-1.4077010989621692</v>
      </c>
      <c r="BA530">
        <f t="shared" si="450"/>
        <v>1.6966361065819482</v>
      </c>
      <c r="BB530">
        <f t="shared" si="462"/>
        <v>4.5917741020980554</v>
      </c>
      <c r="BC530">
        <f t="shared" si="463"/>
        <v>-1.5569172797238779</v>
      </c>
      <c r="BD530">
        <f t="shared" si="451"/>
        <v>-269.20478928109856</v>
      </c>
      <c r="BF530">
        <f t="shared" si="452"/>
        <v>-69.46557724513562</v>
      </c>
      <c r="BG530">
        <f t="shared" si="453"/>
        <v>-215.87045053330817</v>
      </c>
      <c r="BH530">
        <f t="shared" si="464"/>
        <v>-35.870450533308173</v>
      </c>
      <c r="BI530">
        <f t="shared" si="465"/>
        <v>-35.870450533308173</v>
      </c>
      <c r="BJ530">
        <f t="shared" si="454"/>
        <v>0</v>
      </c>
      <c r="BK530">
        <f t="shared" si="466"/>
        <v>0</v>
      </c>
      <c r="BM530">
        <f t="shared" si="467"/>
        <v>-74.057351347233691</v>
      </c>
      <c r="BN530">
        <f t="shared" si="455"/>
        <v>-126.66566125220963</v>
      </c>
      <c r="BQ530" s="56">
        <f t="shared" si="468"/>
        <v>21.493734902383189</v>
      </c>
    </row>
    <row r="531" spans="1:69" x14ac:dyDescent="0.25">
      <c r="A531">
        <f t="shared" si="420"/>
        <v>1585000</v>
      </c>
      <c r="B531">
        <f t="shared" si="456"/>
        <v>1585</v>
      </c>
      <c r="C531">
        <f t="shared" si="425"/>
        <v>1.675568922510795</v>
      </c>
      <c r="D531">
        <f t="shared" si="426"/>
        <v>0.9312740231949117</v>
      </c>
      <c r="F531">
        <f t="shared" si="427"/>
        <v>7.8526625028299093E-6</v>
      </c>
      <c r="G531">
        <f t="shared" si="428"/>
        <v>1.0960291686295824E-3</v>
      </c>
      <c r="H531">
        <f t="shared" si="429"/>
        <v>-3.1404966208313705</v>
      </c>
      <c r="J531">
        <f t="shared" si="430"/>
        <v>15</v>
      </c>
      <c r="M531">
        <f t="shared" si="431"/>
        <v>1.6667200050115912E-3</v>
      </c>
      <c r="N531">
        <f t="shared" si="432"/>
        <v>-1.5707963250000001</v>
      </c>
      <c r="O531">
        <f t="shared" si="433"/>
        <v>394.37167638136589</v>
      </c>
      <c r="P531">
        <f t="shared" si="434"/>
        <v>1.5682606450218286</v>
      </c>
      <c r="Q531">
        <f t="shared" si="435"/>
        <v>275.91171542716961</v>
      </c>
      <c r="R531">
        <f t="shared" si="436"/>
        <v>1.5671719711281544</v>
      </c>
      <c r="S531">
        <f t="shared" si="437"/>
        <v>0.14100701353212422</v>
      </c>
      <c r="T531">
        <f t="shared" si="438"/>
        <v>-1.4293178090285485</v>
      </c>
      <c r="U531">
        <f t="shared" si="439"/>
        <v>0.17769944086677095</v>
      </c>
      <c r="V531">
        <f t="shared" si="440"/>
        <v>-1.3921481364324702</v>
      </c>
      <c r="X531">
        <f t="shared" si="457"/>
        <v>-60.945284599208485</v>
      </c>
      <c r="Y531">
        <f t="shared" si="441"/>
        <v>-198.59016583532849</v>
      </c>
      <c r="Z531">
        <f t="shared" si="458"/>
        <v>-18.590165835328492</v>
      </c>
      <c r="AC531">
        <v>1</v>
      </c>
      <c r="AD531">
        <f t="shared" si="442"/>
        <v>394.3704085398</v>
      </c>
      <c r="AE531">
        <f t="shared" si="443"/>
        <v>-0.18459133583830536</v>
      </c>
      <c r="AF531">
        <f t="shared" si="444"/>
        <v>3.33322666005735E-2</v>
      </c>
      <c r="AG531">
        <f t="shared" si="421"/>
        <v>368.35776028536009</v>
      </c>
      <c r="AH531">
        <f t="shared" si="422"/>
        <v>-2069.9357731734267</v>
      </c>
      <c r="AJ531">
        <f t="shared" si="445"/>
        <v>18000</v>
      </c>
      <c r="AK531">
        <f t="shared" si="446"/>
        <v>126377.79000934502</v>
      </c>
      <c r="AL531">
        <v>1</v>
      </c>
      <c r="AM531">
        <f t="shared" si="447"/>
        <v>275.90990324735253</v>
      </c>
      <c r="AN531">
        <f t="shared" si="423"/>
        <v>458.27049434000924</v>
      </c>
      <c r="AO531">
        <f t="shared" si="424"/>
        <v>-63.577745123319744</v>
      </c>
      <c r="AQ531">
        <f t="shared" si="448"/>
        <v>9.9513369670971991E-4</v>
      </c>
      <c r="AR531">
        <f t="shared" si="449"/>
        <v>-3.1545738185698116</v>
      </c>
      <c r="AT531">
        <f t="shared" si="418"/>
        <v>-6529.3986309542479</v>
      </c>
      <c r="AU531">
        <f t="shared" si="419"/>
        <v>-1164.0716093011215</v>
      </c>
      <c r="AV531">
        <f t="shared" si="459"/>
        <v>-2.9651646875976496</v>
      </c>
      <c r="AW531">
        <f t="shared" si="460"/>
        <v>637.63362348880764</v>
      </c>
      <c r="AX531">
        <f t="shared" si="461"/>
        <v>-3869.4778299931277</v>
      </c>
      <c r="AY531">
        <f t="shared" si="469"/>
        <v>-1.4074785843883373</v>
      </c>
      <c r="BA531">
        <f t="shared" si="450"/>
        <v>1.6912096666617824</v>
      </c>
      <c r="BB531">
        <f t="shared" si="462"/>
        <v>4.5639490464509436</v>
      </c>
      <c r="BC531">
        <f t="shared" si="463"/>
        <v>-1.5576861032093123</v>
      </c>
      <c r="BD531">
        <f t="shared" si="451"/>
        <v>-269.24883962205479</v>
      </c>
      <c r="BF531">
        <f t="shared" si="452"/>
        <v>-69.530641189160761</v>
      </c>
      <c r="BG531">
        <f t="shared" si="453"/>
        <v>-215.8279706161901</v>
      </c>
      <c r="BH531">
        <f t="shared" si="464"/>
        <v>-35.8279706161901</v>
      </c>
      <c r="BI531">
        <f t="shared" si="465"/>
        <v>-35.8279706161901</v>
      </c>
      <c r="BJ531">
        <f t="shared" si="454"/>
        <v>0</v>
      </c>
      <c r="BK531">
        <f t="shared" si="466"/>
        <v>0</v>
      </c>
      <c r="BM531">
        <f t="shared" si="467"/>
        <v>-74.094590235611705</v>
      </c>
      <c r="BN531">
        <f t="shared" si="455"/>
        <v>-126.57913099413528</v>
      </c>
      <c r="BQ531" s="56">
        <f t="shared" si="468"/>
        <v>21.465909846736082</v>
      </c>
    </row>
    <row r="532" spans="1:69" x14ac:dyDescent="0.25">
      <c r="A532">
        <f t="shared" si="420"/>
        <v>1590000</v>
      </c>
      <c r="B532">
        <f t="shared" si="456"/>
        <v>1590</v>
      </c>
      <c r="C532">
        <f t="shared" si="425"/>
        <v>1.6789738484744809</v>
      </c>
      <c r="D532">
        <f t="shared" si="426"/>
        <v>0.93278159350812484</v>
      </c>
      <c r="F532">
        <f t="shared" si="427"/>
        <v>7.8033519777362989E-6</v>
      </c>
      <c r="G532">
        <f t="shared" si="428"/>
        <v>1.0925824836279547E-3</v>
      </c>
      <c r="H532">
        <f t="shared" si="429"/>
        <v>-3.1405000675163723</v>
      </c>
      <c r="J532">
        <f t="shared" si="430"/>
        <v>15</v>
      </c>
      <c r="M532">
        <f t="shared" si="431"/>
        <v>1.6614787471341962E-3</v>
      </c>
      <c r="N532">
        <f t="shared" si="432"/>
        <v>-1.5707963250000001</v>
      </c>
      <c r="O532">
        <f t="shared" si="433"/>
        <v>395.61574308385553</v>
      </c>
      <c r="P532">
        <f t="shared" si="434"/>
        <v>1.568268618829864</v>
      </c>
      <c r="Q532">
        <f t="shared" si="435"/>
        <v>276.78208797221072</v>
      </c>
      <c r="R532">
        <f t="shared" si="436"/>
        <v>1.5671833683736789</v>
      </c>
      <c r="S532">
        <f t="shared" si="437"/>
        <v>0.14057237100466738</v>
      </c>
      <c r="T532">
        <f t="shared" si="438"/>
        <v>-1.4297568243606174</v>
      </c>
      <c r="U532">
        <f t="shared" si="439"/>
        <v>0.17715820244207237</v>
      </c>
      <c r="V532">
        <f t="shared" si="440"/>
        <v>-1.3926981007995629</v>
      </c>
      <c r="X532">
        <f t="shared" si="457"/>
        <v>-61.008320809893746</v>
      </c>
      <c r="Y532">
        <f t="shared" si="441"/>
        <v>-198.5595403827034</v>
      </c>
      <c r="Z532">
        <f t="shared" si="458"/>
        <v>-18.559540382703403</v>
      </c>
      <c r="AC532">
        <v>1</v>
      </c>
      <c r="AD532">
        <f t="shared" si="442"/>
        <v>395.61447922920001</v>
      </c>
      <c r="AE532">
        <f t="shared" si="443"/>
        <v>-0.18575778687530764</v>
      </c>
      <c r="AF532">
        <f t="shared" si="444"/>
        <v>3.3437415706568996E-2</v>
      </c>
      <c r="AG532">
        <f t="shared" si="421"/>
        <v>366.1172833036826</v>
      </c>
      <c r="AH532">
        <f t="shared" si="422"/>
        <v>-2063.8298392699894</v>
      </c>
      <c r="AJ532">
        <f t="shared" si="445"/>
        <v>18000</v>
      </c>
      <c r="AK532">
        <f t="shared" si="446"/>
        <v>126776.45811663</v>
      </c>
      <c r="AL532">
        <v>1</v>
      </c>
      <c r="AM532">
        <f t="shared" si="447"/>
        <v>276.780281491035</v>
      </c>
      <c r="AN532">
        <f t="shared" si="423"/>
        <v>458.26904739625883</v>
      </c>
      <c r="AO532">
        <f t="shared" si="424"/>
        <v>-63.377820334979042</v>
      </c>
      <c r="AQ532">
        <f t="shared" si="448"/>
        <v>9.8888483555982401E-4</v>
      </c>
      <c r="AR532">
        <f t="shared" si="449"/>
        <v>-3.1446537770802405</v>
      </c>
      <c r="AT532">
        <f t="shared" si="418"/>
        <v>-6489.668251481783</v>
      </c>
      <c r="AU532">
        <f t="shared" si="419"/>
        <v>-1153.3529878265119</v>
      </c>
      <c r="AV532">
        <f t="shared" si="459"/>
        <v>-2.965707670161053</v>
      </c>
      <c r="AW532">
        <f t="shared" si="460"/>
        <v>636.58059850705149</v>
      </c>
      <c r="AX532">
        <f t="shared" si="461"/>
        <v>-3857.7199150535889</v>
      </c>
      <c r="AY532">
        <f t="shared" si="469"/>
        <v>-1.4072553713538065</v>
      </c>
      <c r="BA532">
        <f t="shared" si="450"/>
        <v>1.685817174206466</v>
      </c>
      <c r="BB532">
        <f t="shared" si="462"/>
        <v>4.5362094776774597</v>
      </c>
      <c r="BC532">
        <f t="shared" si="463"/>
        <v>-1.5584522988072464</v>
      </c>
      <c r="BD532">
        <f t="shared" si="451"/>
        <v>-269.29273939614814</v>
      </c>
      <c r="BF532">
        <f t="shared" si="452"/>
        <v>-69.595462775328201</v>
      </c>
      <c r="BG532">
        <f t="shared" si="453"/>
        <v>-215.78569045442248</v>
      </c>
      <c r="BH532">
        <f t="shared" si="464"/>
        <v>-35.785690454422479</v>
      </c>
      <c r="BI532">
        <f t="shared" si="465"/>
        <v>-35.785690454422479</v>
      </c>
      <c r="BJ532">
        <f t="shared" si="454"/>
        <v>0</v>
      </c>
      <c r="BK532">
        <f t="shared" si="466"/>
        <v>0</v>
      </c>
      <c r="BM532">
        <f t="shared" si="467"/>
        <v>-74.131672253005661</v>
      </c>
      <c r="BN532">
        <f t="shared" si="455"/>
        <v>-126.4929510582744</v>
      </c>
      <c r="BQ532" s="56">
        <f t="shared" si="468"/>
        <v>21.438170277962598</v>
      </c>
    </row>
    <row r="533" spans="1:69" x14ac:dyDescent="0.25">
      <c r="A533">
        <f t="shared" si="420"/>
        <v>1595000</v>
      </c>
      <c r="B533">
        <f t="shared" si="456"/>
        <v>1595</v>
      </c>
      <c r="C533">
        <f t="shared" si="425"/>
        <v>1.6823825749057175</v>
      </c>
      <c r="D533">
        <f t="shared" si="426"/>
        <v>0.93428305815431367</v>
      </c>
      <c r="F533">
        <f t="shared" si="427"/>
        <v>7.754504465289751E-6</v>
      </c>
      <c r="G533">
        <f t="shared" si="428"/>
        <v>1.0891574084271225E-3</v>
      </c>
      <c r="H533">
        <f t="shared" si="429"/>
        <v>-3.1405034925915731</v>
      </c>
      <c r="J533">
        <f t="shared" si="430"/>
        <v>15</v>
      </c>
      <c r="M533">
        <f t="shared" si="431"/>
        <v>1.6562703498077566E-3</v>
      </c>
      <c r="N533">
        <f t="shared" si="432"/>
        <v>-1.5707963250000001</v>
      </c>
      <c r="O533">
        <f t="shared" si="433"/>
        <v>396.85980981134134</v>
      </c>
      <c r="P533">
        <f t="shared" si="434"/>
        <v>1.5682765426456908</v>
      </c>
      <c r="Q533">
        <f t="shared" si="435"/>
        <v>277.65246055297968</v>
      </c>
      <c r="R533">
        <f t="shared" si="436"/>
        <v>1.5671946941640484</v>
      </c>
      <c r="S533">
        <f t="shared" si="437"/>
        <v>0.14014037298158713</v>
      </c>
      <c r="T533">
        <f t="shared" si="438"/>
        <v>-1.4301931414686488</v>
      </c>
      <c r="U533">
        <f t="shared" si="439"/>
        <v>0.17662019808769647</v>
      </c>
      <c r="V533">
        <f t="shared" si="440"/>
        <v>-1.3932447250034659</v>
      </c>
      <c r="X533">
        <f t="shared" si="457"/>
        <v>-61.071128374557361</v>
      </c>
      <c r="Y533">
        <f t="shared" si="441"/>
        <v>-198.52892450519778</v>
      </c>
      <c r="Z533">
        <f t="shared" si="458"/>
        <v>-18.528924505197779</v>
      </c>
      <c r="AC533">
        <v>1</v>
      </c>
      <c r="AD533">
        <f t="shared" si="442"/>
        <v>396.85854991860003</v>
      </c>
      <c r="AE533">
        <f t="shared" si="443"/>
        <v>-0.18692791177384382</v>
      </c>
      <c r="AF533">
        <f t="shared" si="444"/>
        <v>3.3542564812564499E-2</v>
      </c>
      <c r="AG533">
        <f t="shared" si="421"/>
        <v>363.8969672151012</v>
      </c>
      <c r="AH533">
        <f t="shared" si="422"/>
        <v>-2057.7585693893948</v>
      </c>
      <c r="AJ533">
        <f t="shared" si="445"/>
        <v>18000</v>
      </c>
      <c r="AK533">
        <f t="shared" si="446"/>
        <v>127175.12622391501</v>
      </c>
      <c r="AL533">
        <v>1</v>
      </c>
      <c r="AM533">
        <f t="shared" si="447"/>
        <v>277.65065973471752</v>
      </c>
      <c r="AN533">
        <f t="shared" si="423"/>
        <v>458.26761403855488</v>
      </c>
      <c r="AO533">
        <f t="shared" si="424"/>
        <v>-63.179148944655005</v>
      </c>
      <c r="AQ533">
        <f t="shared" si="448"/>
        <v>9.8269464896230891E-4</v>
      </c>
      <c r="AR533">
        <f t="shared" si="449"/>
        <v>-3.1347959301897652</v>
      </c>
      <c r="AT533">
        <f t="shared" si="418"/>
        <v>-6450.2955890325329</v>
      </c>
      <c r="AU533">
        <f t="shared" si="419"/>
        <v>-1142.7648801692931</v>
      </c>
      <c r="AV533">
        <f t="shared" si="459"/>
        <v>-2.9662473563340122</v>
      </c>
      <c r="AW533">
        <f t="shared" si="460"/>
        <v>635.53655905592461</v>
      </c>
      <c r="AX533">
        <f t="shared" si="461"/>
        <v>-3846.0320392784752</v>
      </c>
      <c r="AY533">
        <f t="shared" si="469"/>
        <v>-1.4070314651400628</v>
      </c>
      <c r="BA533">
        <f t="shared" si="450"/>
        <v>1.6804583097410315</v>
      </c>
      <c r="BB533">
        <f t="shared" si="462"/>
        <v>4.5085548517420575</v>
      </c>
      <c r="BC533">
        <f t="shared" si="463"/>
        <v>-1.5592158911939493</v>
      </c>
      <c r="BD533">
        <f t="shared" si="451"/>
        <v>-269.33649001722449</v>
      </c>
      <c r="BF533">
        <f t="shared" si="452"/>
        <v>-69.660043728392765</v>
      </c>
      <c r="BG533">
        <f t="shared" si="453"/>
        <v>-215.7436097304396</v>
      </c>
      <c r="BH533">
        <f t="shared" si="464"/>
        <v>-35.743609730439601</v>
      </c>
      <c r="BI533">
        <f t="shared" si="465"/>
        <v>-35.743609730439601</v>
      </c>
      <c r="BJ533">
        <f t="shared" si="454"/>
        <v>0</v>
      </c>
      <c r="BK533">
        <f t="shared" si="466"/>
        <v>0</v>
      </c>
      <c r="BM533">
        <f t="shared" si="467"/>
        <v>-74.168598580134812</v>
      </c>
      <c r="BN533">
        <f t="shared" si="455"/>
        <v>-126.40711971321511</v>
      </c>
      <c r="BQ533" s="56">
        <f t="shared" si="468"/>
        <v>21.410515652027193</v>
      </c>
    </row>
    <row r="534" spans="1:69" x14ac:dyDescent="0.25">
      <c r="A534">
        <f t="shared" si="420"/>
        <v>1600000</v>
      </c>
      <c r="B534">
        <f t="shared" si="456"/>
        <v>1600</v>
      </c>
      <c r="C534">
        <f t="shared" si="425"/>
        <v>1.6857950787505382</v>
      </c>
      <c r="D534">
        <f t="shared" si="426"/>
        <v>0.93577844742166083</v>
      </c>
      <c r="F534">
        <f t="shared" si="427"/>
        <v>7.7061141868143589E-6</v>
      </c>
      <c r="G534">
        <f t="shared" si="428"/>
        <v>1.0857537404291026E-3</v>
      </c>
      <c r="H534">
        <f t="shared" si="429"/>
        <v>-3.1405068962595712</v>
      </c>
      <c r="J534">
        <f t="shared" si="430"/>
        <v>15</v>
      </c>
      <c r="M534">
        <f t="shared" si="431"/>
        <v>1.6510945049646075E-3</v>
      </c>
      <c r="N534">
        <f t="shared" si="432"/>
        <v>-1.5707963250000001</v>
      </c>
      <c r="O534">
        <f t="shared" si="433"/>
        <v>398.10387656358893</v>
      </c>
      <c r="P534">
        <f t="shared" si="434"/>
        <v>1.5682844169379822</v>
      </c>
      <c r="Q534">
        <f t="shared" si="435"/>
        <v>278.52283316914139</v>
      </c>
      <c r="R534">
        <f t="shared" si="436"/>
        <v>1.5672059491691437</v>
      </c>
      <c r="S534">
        <f t="shared" si="437"/>
        <v>0.13971099564800821</v>
      </c>
      <c r="T534">
        <f t="shared" si="438"/>
        <v>-1.4306267849870877</v>
      </c>
      <c r="U534">
        <f t="shared" si="439"/>
        <v>0.17608539938879336</v>
      </c>
      <c r="V534">
        <f t="shared" si="440"/>
        <v>-1.3937880390576567</v>
      </c>
      <c r="X534">
        <f t="shared" si="457"/>
        <v>-61.133708841736443</v>
      </c>
      <c r="Y534">
        <f t="shared" si="441"/>
        <v>-198.49831954489551</v>
      </c>
      <c r="Z534">
        <f t="shared" si="458"/>
        <v>-18.498319544895509</v>
      </c>
      <c r="AC534">
        <v>1</v>
      </c>
      <c r="AD534">
        <f t="shared" si="442"/>
        <v>398.102620608</v>
      </c>
      <c r="AE534">
        <f t="shared" si="443"/>
        <v>-0.18810171053391386</v>
      </c>
      <c r="AF534">
        <f t="shared" si="444"/>
        <v>3.3647713918559995E-2</v>
      </c>
      <c r="AG534">
        <f t="shared" si="421"/>
        <v>361.69657350355567</v>
      </c>
      <c r="AH534">
        <f t="shared" si="422"/>
        <v>-2051.7216812222828</v>
      </c>
      <c r="AJ534">
        <f t="shared" si="445"/>
        <v>18000</v>
      </c>
      <c r="AK534">
        <f t="shared" si="446"/>
        <v>127573.79433120001</v>
      </c>
      <c r="AL534">
        <v>1</v>
      </c>
      <c r="AM534">
        <f t="shared" si="447"/>
        <v>278.52103797840005</v>
      </c>
      <c r="AN534">
        <f t="shared" si="423"/>
        <v>458.26619409734099</v>
      </c>
      <c r="AO534">
        <f t="shared" si="424"/>
        <v>-62.981719202350028</v>
      </c>
      <c r="AQ534">
        <f t="shared" si="448"/>
        <v>9.7656240463257771E-4</v>
      </c>
      <c r="AR534">
        <f t="shared" si="449"/>
        <v>-3.1249996948242487</v>
      </c>
      <c r="AT534">
        <f t="shared" ref="AT534:AT597" si="470">-AR534*AH534+AG534*AQ534</f>
        <v>-6411.2764084083601</v>
      </c>
      <c r="AU534">
        <f t="shared" ref="AU534:AU597" si="471">AQ534*AH534+AG534*AR534</f>
        <v>-1132.305316076239</v>
      </c>
      <c r="AV534">
        <f t="shared" si="459"/>
        <v>-2.96678377571964</v>
      </c>
      <c r="AW534">
        <f t="shared" si="460"/>
        <v>634.50140647568639</v>
      </c>
      <c r="AX534">
        <f t="shared" si="461"/>
        <v>-3834.4135893998027</v>
      </c>
      <c r="AY534">
        <f t="shared" si="469"/>
        <v>-1.4068068709886214</v>
      </c>
      <c r="BA534">
        <f t="shared" si="450"/>
        <v>1.6751327577871353</v>
      </c>
      <c r="BB534">
        <f t="shared" si="462"/>
        <v>4.4809846297216831</v>
      </c>
      <c r="BC534">
        <f t="shared" si="463"/>
        <v>-1.5599769047310186</v>
      </c>
      <c r="BD534">
        <f t="shared" si="451"/>
        <v>-269.38009288110072</v>
      </c>
      <c r="BF534">
        <f t="shared" si="452"/>
        <v>-69.724385756039283</v>
      </c>
      <c r="BG534">
        <f t="shared" si="453"/>
        <v>-215.70172811628112</v>
      </c>
      <c r="BH534">
        <f t="shared" si="464"/>
        <v>-35.701728116281117</v>
      </c>
      <c r="BI534">
        <f t="shared" si="465"/>
        <v>-35.701728116281117</v>
      </c>
      <c r="BJ534">
        <f t="shared" si="454"/>
        <v>0</v>
      </c>
      <c r="BK534">
        <f t="shared" si="466"/>
        <v>0</v>
      </c>
      <c r="BM534">
        <f t="shared" si="467"/>
        <v>-74.205370385760958</v>
      </c>
      <c r="BN534">
        <f t="shared" si="455"/>
        <v>-126.32163523518041</v>
      </c>
      <c r="BQ534" s="56">
        <f t="shared" si="468"/>
        <v>21.382945430006821</v>
      </c>
    </row>
    <row r="535" spans="1:69" x14ac:dyDescent="0.25">
      <c r="A535">
        <f t="shared" si="420"/>
        <v>1605000</v>
      </c>
      <c r="B535">
        <f t="shared" si="456"/>
        <v>1605</v>
      </c>
      <c r="C535">
        <f t="shared" si="425"/>
        <v>1.6892113371158257</v>
      </c>
      <c r="D535">
        <f t="shared" si="426"/>
        <v>0.93726779146242234</v>
      </c>
      <c r="F535">
        <f t="shared" si="427"/>
        <v>7.6581754535056384E-6</v>
      </c>
      <c r="G535">
        <f t="shared" si="428"/>
        <v>1.0823712795605892E-3</v>
      </c>
      <c r="H535">
        <f t="shared" si="429"/>
        <v>-3.1405102787204395</v>
      </c>
      <c r="J535">
        <f t="shared" si="430"/>
        <v>15</v>
      </c>
      <c r="M535">
        <f t="shared" si="431"/>
        <v>1.6459509083759326E-3</v>
      </c>
      <c r="N535">
        <f t="shared" si="432"/>
        <v>-1.5707963250000001</v>
      </c>
      <c r="O535">
        <f t="shared" si="433"/>
        <v>399.34794334036701</v>
      </c>
      <c r="P535">
        <f t="shared" si="434"/>
        <v>1.5682922421695709</v>
      </c>
      <c r="Q535">
        <f t="shared" si="435"/>
        <v>279.39320582036527</v>
      </c>
      <c r="R535">
        <f t="shared" si="436"/>
        <v>1.5672171340504977</v>
      </c>
      <c r="S535">
        <f t="shared" si="437"/>
        <v>0.13928421547110525</v>
      </c>
      <c r="T535">
        <f t="shared" si="438"/>
        <v>-1.4310577792534205</v>
      </c>
      <c r="U535">
        <f t="shared" si="439"/>
        <v>0.17555377825644003</v>
      </c>
      <c r="V535">
        <f t="shared" si="440"/>
        <v>-1.3943280726210272</v>
      </c>
      <c r="X535">
        <f t="shared" si="457"/>
        <v>-61.196063745517336</v>
      </c>
      <c r="Y535">
        <f t="shared" si="441"/>
        <v>-198.46772681500616</v>
      </c>
      <c r="Z535">
        <f t="shared" si="458"/>
        <v>-18.467726815006159</v>
      </c>
      <c r="AC535">
        <v>1</v>
      </c>
      <c r="AD535">
        <f t="shared" si="442"/>
        <v>399.34669129740001</v>
      </c>
      <c r="AE535">
        <f t="shared" si="443"/>
        <v>-0.18927918315551776</v>
      </c>
      <c r="AF535">
        <f t="shared" si="444"/>
        <v>3.3752863024555498E-2</v>
      </c>
      <c r="AG535">
        <f t="shared" si="421"/>
        <v>359.51586712959215</v>
      </c>
      <c r="AH535">
        <f t="shared" si="422"/>
        <v>-2045.718895357209</v>
      </c>
      <c r="AJ535">
        <f t="shared" si="445"/>
        <v>18000</v>
      </c>
      <c r="AK535">
        <f t="shared" si="446"/>
        <v>127972.46243848502</v>
      </c>
      <c r="AL535">
        <v>1</v>
      </c>
      <c r="AM535">
        <f t="shared" si="447"/>
        <v>279.39141622208251</v>
      </c>
      <c r="AN535">
        <f t="shared" si="423"/>
        <v>458.26478740569792</v>
      </c>
      <c r="AO535">
        <f t="shared" si="424"/>
        <v>-62.785519504474458</v>
      </c>
      <c r="AQ535">
        <f t="shared" si="448"/>
        <v>9.7048738167453911E-4</v>
      </c>
      <c r="AR535">
        <f t="shared" si="449"/>
        <v>-3.1152644951752704</v>
      </c>
      <c r="AT535">
        <f t="shared" si="470"/>
        <v>-6372.6065362029267</v>
      </c>
      <c r="AU535">
        <f t="shared" si="471"/>
        <v>-1121.9723606953658</v>
      </c>
      <c r="AV535">
        <f t="shared" si="459"/>
        <v>-2.9673169575715765</v>
      </c>
      <c r="AW535">
        <f t="shared" si="460"/>
        <v>633.47504340135526</v>
      </c>
      <c r="AX535">
        <f t="shared" si="461"/>
        <v>-3822.8639591622295</v>
      </c>
      <c r="AY535">
        <f t="shared" si="469"/>
        <v>-1.4065815941012003</v>
      </c>
      <c r="BA535">
        <f t="shared" si="450"/>
        <v>1.6698402068007836</v>
      </c>
      <c r="BB535">
        <f t="shared" si="462"/>
        <v>4.4534982777420593</v>
      </c>
      <c r="BC535">
        <f t="shared" si="463"/>
        <v>-1.5607353634703762</v>
      </c>
      <c r="BD535">
        <f t="shared" si="451"/>
        <v>-269.42354936585036</v>
      </c>
      <c r="BF535">
        <f t="shared" si="452"/>
        <v>-69.78849054909486</v>
      </c>
      <c r="BG535">
        <f t="shared" si="453"/>
        <v>-215.66004527388705</v>
      </c>
      <c r="BH535">
        <f t="shared" si="464"/>
        <v>-35.66004527388705</v>
      </c>
      <c r="BI535">
        <f t="shared" si="465"/>
        <v>-35.66004527388705</v>
      </c>
      <c r="BJ535">
        <f t="shared" si="454"/>
        <v>0</v>
      </c>
      <c r="BK535">
        <f t="shared" si="466"/>
        <v>0</v>
      </c>
      <c r="BM535">
        <f t="shared" si="467"/>
        <v>-74.241988826836916</v>
      </c>
      <c r="BN535">
        <f t="shared" si="455"/>
        <v>-126.23649590803667</v>
      </c>
      <c r="BQ535" s="56">
        <f t="shared" si="468"/>
        <v>21.355459078027195</v>
      </c>
    </row>
    <row r="536" spans="1:69" x14ac:dyDescent="0.25">
      <c r="A536">
        <f t="shared" si="420"/>
        <v>1610000</v>
      </c>
      <c r="B536">
        <f t="shared" si="456"/>
        <v>1610</v>
      </c>
      <c r="C536">
        <f t="shared" si="425"/>
        <v>1.6926313272681968</v>
      </c>
      <c r="D536">
        <f t="shared" si="426"/>
        <v>0.93875112029283692</v>
      </c>
      <c r="F536">
        <f t="shared" si="427"/>
        <v>7.6106826647584719E-6</v>
      </c>
      <c r="G536">
        <f t="shared" si="428"/>
        <v>1.0790098282337547E-3</v>
      </c>
      <c r="H536">
        <f t="shared" si="429"/>
        <v>-3.1405136401717666</v>
      </c>
      <c r="J536">
        <f t="shared" si="430"/>
        <v>15</v>
      </c>
      <c r="M536">
        <f t="shared" si="431"/>
        <v>1.6408392595921564E-3</v>
      </c>
      <c r="N536">
        <f t="shared" si="432"/>
        <v>-1.5707963250000001</v>
      </c>
      <c r="O536">
        <f t="shared" si="433"/>
        <v>400.59201014144691</v>
      </c>
      <c r="P536">
        <f t="shared" si="434"/>
        <v>1.5683000187975407</v>
      </c>
      <c r="Q536">
        <f t="shared" si="435"/>
        <v>280.26357850632451</v>
      </c>
      <c r="R536">
        <f t="shared" si="436"/>
        <v>1.567228249461426</v>
      </c>
      <c r="S536">
        <f t="shared" si="437"/>
        <v>0.13886000919598659</v>
      </c>
      <c r="T536">
        <f t="shared" si="438"/>
        <v>-1.431486148312608</v>
      </c>
      <c r="U536">
        <f t="shared" si="439"/>
        <v>0.17502530692307286</v>
      </c>
      <c r="V536">
        <f t="shared" si="440"/>
        <v>-1.3948648550030454</v>
      </c>
      <c r="X536">
        <f t="shared" si="457"/>
        <v>-61.258194605701519</v>
      </c>
      <c r="Y536">
        <f t="shared" si="441"/>
        <v>-198.43714760040925</v>
      </c>
      <c r="Z536">
        <f t="shared" si="458"/>
        <v>-18.437147600409247</v>
      </c>
      <c r="AC536">
        <v>1</v>
      </c>
      <c r="AD536">
        <f t="shared" si="442"/>
        <v>400.59076198680003</v>
      </c>
      <c r="AE536">
        <f t="shared" si="443"/>
        <v>-0.1904603296386555</v>
      </c>
      <c r="AF536">
        <f t="shared" si="444"/>
        <v>3.3858012130551E-2</v>
      </c>
      <c r="AG536">
        <f t="shared" si="421"/>
        <v>357.35461647046219</v>
      </c>
      <c r="AH536">
        <f t="shared" si="422"/>
        <v>-2039.7499352462905</v>
      </c>
      <c r="AJ536">
        <f t="shared" si="445"/>
        <v>18000</v>
      </c>
      <c r="AK536">
        <f t="shared" si="446"/>
        <v>128371.13054577002</v>
      </c>
      <c r="AL536">
        <v>1</v>
      </c>
      <c r="AM536">
        <f t="shared" si="447"/>
        <v>280.26179446576504</v>
      </c>
      <c r="AN536">
        <f t="shared" si="423"/>
        <v>458.26339379929362</v>
      </c>
      <c r="AO536">
        <f t="shared" si="424"/>
        <v>-62.590538391573354</v>
      </c>
      <c r="AQ536">
        <f t="shared" si="448"/>
        <v>9.6446887036872903E-4</v>
      </c>
      <c r="AR536">
        <f t="shared" si="449"/>
        <v>-3.1055897625873072</v>
      </c>
      <c r="AT536">
        <f t="shared" si="470"/>
        <v>-6334.2818597357336</v>
      </c>
      <c r="AU536">
        <f t="shared" si="471"/>
        <v>-1111.7641138398624</v>
      </c>
      <c r="AV536">
        <f t="shared" si="459"/>
        <v>-2.9678469307990709</v>
      </c>
      <c r="AW536">
        <f t="shared" si="460"/>
        <v>632.45737374353837</v>
      </c>
      <c r="AX536">
        <f t="shared" si="461"/>
        <v>-3811.3825492249525</v>
      </c>
      <c r="AY536">
        <f t="shared" si="469"/>
        <v>-1.4063556396399017</v>
      </c>
      <c r="BA536">
        <f t="shared" si="450"/>
        <v>1.6645803491112248</v>
      </c>
      <c r="BB536">
        <f t="shared" si="462"/>
        <v>4.4260952669149916</v>
      </c>
      <c r="BC536">
        <f t="shared" si="463"/>
        <v>-1.5614912911591692</v>
      </c>
      <c r="BD536">
        <f t="shared" si="451"/>
        <v>-269.46686083208476</v>
      </c>
      <c r="BF536">
        <f t="shared" si="452"/>
        <v>-69.852359781737917</v>
      </c>
      <c r="BG536">
        <f t="shared" si="453"/>
        <v>-215.61856085538577</v>
      </c>
      <c r="BH536">
        <f t="shared" si="464"/>
        <v>-35.618560855385766</v>
      </c>
      <c r="BI536">
        <f t="shared" si="465"/>
        <v>-35.618560855385766</v>
      </c>
      <c r="BJ536">
        <f t="shared" si="454"/>
        <v>0</v>
      </c>
      <c r="BK536">
        <f t="shared" si="466"/>
        <v>0</v>
      </c>
      <c r="BM536">
        <f t="shared" si="467"/>
        <v>-74.278455048652901</v>
      </c>
      <c r="BN536">
        <f t="shared" si="455"/>
        <v>-126.15170002330102</v>
      </c>
      <c r="BQ536" s="56">
        <f t="shared" si="468"/>
        <v>21.328056067200126</v>
      </c>
    </row>
    <row r="537" spans="1:69" x14ac:dyDescent="0.25">
      <c r="A537">
        <f t="shared" si="420"/>
        <v>1615000</v>
      </c>
      <c r="B537">
        <f t="shared" si="456"/>
        <v>1615</v>
      </c>
      <c r="C537">
        <f t="shared" si="425"/>
        <v>1.6960550266328975</v>
      </c>
      <c r="D537">
        <f t="shared" si="426"/>
        <v>0.94022846379305403</v>
      </c>
      <c r="F537">
        <f t="shared" si="427"/>
        <v>7.5636303065312484E-6</v>
      </c>
      <c r="G537">
        <f t="shared" si="428"/>
        <v>1.0756691913077676E-3</v>
      </c>
      <c r="H537">
        <f t="shared" si="429"/>
        <v>-3.1405169808086923</v>
      </c>
      <c r="J537">
        <f t="shared" si="430"/>
        <v>15</v>
      </c>
      <c r="M537">
        <f t="shared" si="431"/>
        <v>1.6357592618844409E-3</v>
      </c>
      <c r="N537">
        <f t="shared" si="432"/>
        <v>-1.5707963250000001</v>
      </c>
      <c r="O537">
        <f t="shared" si="433"/>
        <v>401.836076966603</v>
      </c>
      <c r="P537">
        <f t="shared" si="434"/>
        <v>1.5683077472733142</v>
      </c>
      <c r="Q537">
        <f t="shared" si="435"/>
        <v>281.13395122669664</v>
      </c>
      <c r="R537">
        <f t="shared" si="436"/>
        <v>1.567239296047154</v>
      </c>
      <c r="S537">
        <f t="shared" si="437"/>
        <v>0.13843835384164904</v>
      </c>
      <c r="T537">
        <f t="shared" si="438"/>
        <v>-1.4319119159214362</v>
      </c>
      <c r="U537">
        <f t="shared" si="439"/>
        <v>0.1744999579379955</v>
      </c>
      <c r="V537">
        <f t="shared" si="440"/>
        <v>-1.3953984151688277</v>
      </c>
      <c r="X537">
        <f t="shared" si="457"/>
        <v>-61.320102927969124</v>
      </c>
      <c r="Y537">
        <f t="shared" si="441"/>
        <v>-198.40658315818828</v>
      </c>
      <c r="Z537">
        <f t="shared" si="458"/>
        <v>-18.406583158188283</v>
      </c>
      <c r="AC537">
        <v>1</v>
      </c>
      <c r="AD537">
        <f t="shared" si="442"/>
        <v>401.83483267620005</v>
      </c>
      <c r="AE537">
        <f t="shared" si="443"/>
        <v>-0.19164514998332713</v>
      </c>
      <c r="AF537">
        <f t="shared" si="444"/>
        <v>3.3963161236546496E-2</v>
      </c>
      <c r="AG537">
        <f t="shared" si="421"/>
        <v>355.21259326140756</v>
      </c>
      <c r="AH537">
        <f t="shared" si="422"/>
        <v>-2033.8145271712881</v>
      </c>
      <c r="AJ537">
        <f t="shared" si="445"/>
        <v>18000</v>
      </c>
      <c r="AK537">
        <f t="shared" si="446"/>
        <v>128769.798653055</v>
      </c>
      <c r="AL537">
        <v>1</v>
      </c>
      <c r="AM537">
        <f t="shared" si="447"/>
        <v>281.1321727094475</v>
      </c>
      <c r="AN537">
        <f t="shared" si="423"/>
        <v>458.26201311633685</v>
      </c>
      <c r="AO537">
        <f t="shared" si="424"/>
        <v>-62.39676454609554</v>
      </c>
      <c r="AQ537">
        <f t="shared" si="448"/>
        <v>9.5850617196501723E-4</v>
      </c>
      <c r="AR537">
        <f t="shared" si="449"/>
        <v>-3.0959749354470056</v>
      </c>
      <c r="AT537">
        <f t="shared" si="470"/>
        <v>-6296.2983260073106</v>
      </c>
      <c r="AU537">
        <f t="shared" si="471"/>
        <v>-1101.6787092693755</v>
      </c>
      <c r="AV537">
        <f t="shared" si="459"/>
        <v>-2.9683737239719785</v>
      </c>
      <c r="AW537">
        <f t="shared" si="460"/>
        <v>631.44830266956421</v>
      </c>
      <c r="AX537">
        <f t="shared" si="461"/>
        <v>-3799.9687670652361</v>
      </c>
      <c r="AY537">
        <f t="shared" si="469"/>
        <v>-1.4061290127273982</v>
      </c>
      <c r="BA537">
        <f t="shared" si="450"/>
        <v>1.659352880860967</v>
      </c>
      <c r="BB537">
        <f t="shared" si="462"/>
        <v>4.3987750732765916</v>
      </c>
      <c r="BC537">
        <f t="shared" si="463"/>
        <v>-1.5622447112445803</v>
      </c>
      <c r="BD537">
        <f t="shared" si="451"/>
        <v>-269.51002862322855</v>
      </c>
      <c r="BF537">
        <f t="shared" si="452"/>
        <v>-69.915995111704149</v>
      </c>
      <c r="BG537">
        <f t="shared" si="453"/>
        <v>-215.57727450337626</v>
      </c>
      <c r="BH537">
        <f t="shared" si="464"/>
        <v>-35.577274503376259</v>
      </c>
      <c r="BI537">
        <f t="shared" si="465"/>
        <v>-35.577274503376259</v>
      </c>
      <c r="BJ537">
        <f t="shared" si="454"/>
        <v>0</v>
      </c>
      <c r="BK537">
        <f t="shared" si="466"/>
        <v>0</v>
      </c>
      <c r="BM537">
        <f t="shared" si="467"/>
        <v>-74.314770184980745</v>
      </c>
      <c r="BN537">
        <f t="shared" si="455"/>
        <v>-126.06724588014772</v>
      </c>
      <c r="BQ537" s="56">
        <f t="shared" si="468"/>
        <v>21.300735873561727</v>
      </c>
    </row>
    <row r="538" spans="1:69" x14ac:dyDescent="0.25">
      <c r="A538">
        <f t="shared" ref="A538:A591" si="472">A537+5000</f>
        <v>1620000</v>
      </c>
      <c r="B538">
        <f t="shared" si="456"/>
        <v>1620</v>
      </c>
      <c r="C538">
        <f t="shared" si="425"/>
        <v>1.6994824127927008</v>
      </c>
      <c r="D538">
        <f t="shared" si="426"/>
        <v>0.94169985170708093</v>
      </c>
      <c r="F538">
        <f t="shared" si="427"/>
        <v>7.5170129497452785E-6</v>
      </c>
      <c r="G538">
        <f t="shared" si="428"/>
        <v>1.0723491760510329E-3</v>
      </c>
      <c r="H538">
        <f t="shared" si="429"/>
        <v>-3.1405203008239493</v>
      </c>
      <c r="J538">
        <f t="shared" si="430"/>
        <v>15</v>
      </c>
      <c r="M538">
        <f t="shared" si="431"/>
        <v>1.6307106221872666E-3</v>
      </c>
      <c r="N538">
        <f t="shared" si="432"/>
        <v>-1.5707963250000001</v>
      </c>
      <c r="O538">
        <f t="shared" si="433"/>
        <v>403.08014381561236</v>
      </c>
      <c r="P538">
        <f t="shared" si="434"/>
        <v>1.5683154280427418</v>
      </c>
      <c r="Q538">
        <f t="shared" si="435"/>
        <v>282.00432398116294</v>
      </c>
      <c r="R538">
        <f t="shared" si="436"/>
        <v>1.5672502744449412</v>
      </c>
      <c r="S538">
        <f t="shared" si="437"/>
        <v>0.13801922669700242</v>
      </c>
      <c r="T538">
        <f t="shared" si="438"/>
        <v>-1.4323351055527918</v>
      </c>
      <c r="U538">
        <f t="shared" si="439"/>
        <v>0.17397770416295974</v>
      </c>
      <c r="V538">
        <f t="shared" si="440"/>
        <v>-1.3959287817441242</v>
      </c>
      <c r="X538">
        <f t="shared" si="457"/>
        <v>-61.381790204040463</v>
      </c>
      <c r="Y538">
        <f t="shared" si="441"/>
        <v>-198.37603471815424</v>
      </c>
      <c r="Z538">
        <f t="shared" si="458"/>
        <v>-18.376034718154244</v>
      </c>
      <c r="AC538">
        <v>1</v>
      </c>
      <c r="AD538">
        <f t="shared" si="442"/>
        <v>403.07890336560001</v>
      </c>
      <c r="AE538">
        <f t="shared" si="443"/>
        <v>-0.19283364418953261</v>
      </c>
      <c r="AF538">
        <f t="shared" si="444"/>
        <v>3.4068310342541999E-2</v>
      </c>
      <c r="AG538">
        <f t="shared" si="421"/>
        <v>353.08957253810479</v>
      </c>
      <c r="AH538">
        <f t="shared" si="422"/>
        <v>-2027.9124002101044</v>
      </c>
      <c r="AJ538">
        <f t="shared" si="445"/>
        <v>18000</v>
      </c>
      <c r="AK538">
        <f t="shared" si="446"/>
        <v>129168.46676034</v>
      </c>
      <c r="AL538">
        <v>1</v>
      </c>
      <c r="AM538">
        <f t="shared" si="447"/>
        <v>282.00255095313003</v>
      </c>
      <c r="AN538">
        <f t="shared" si="423"/>
        <v>458.26064519752822</v>
      </c>
      <c r="AO538">
        <f t="shared" si="424"/>
        <v>-62.204186790203821</v>
      </c>
      <c r="AQ538">
        <f t="shared" si="448"/>
        <v>9.5259859847978605E-4</v>
      </c>
      <c r="AR538">
        <f t="shared" si="449"/>
        <v>-3.0864194590745067</v>
      </c>
      <c r="AT538">
        <f t="shared" si="470"/>
        <v>-6258.6519406750176</v>
      </c>
      <c r="AU538">
        <f t="shared" si="471"/>
        <v>-1091.7143139881859</v>
      </c>
      <c r="AV538">
        <f t="shared" si="459"/>
        <v>-2.9688973653256672</v>
      </c>
      <c r="AW538">
        <f t="shared" si="460"/>
        <v>630.44773658491169</v>
      </c>
      <c r="AX538">
        <f t="shared" si="461"/>
        <v>-3788.6220268834863</v>
      </c>
      <c r="AY538">
        <f t="shared" si="469"/>
        <v>-1.4059017184471225</v>
      </c>
      <c r="BA538">
        <f t="shared" si="450"/>
        <v>1.6541575019469204</v>
      </c>
      <c r="BB538">
        <f t="shared" si="462"/>
        <v>4.3715371777265242</v>
      </c>
      <c r="BC538">
        <f t="shared" si="463"/>
        <v>-1.5629956468785446</v>
      </c>
      <c r="BD538">
        <f t="shared" si="451"/>
        <v>-269.55305406578987</v>
      </c>
      <c r="BF538">
        <f t="shared" si="452"/>
        <v>-69.979398180489426</v>
      </c>
      <c r="BG538">
        <f t="shared" si="453"/>
        <v>-215.5361858512033</v>
      </c>
      <c r="BH538">
        <f t="shared" si="464"/>
        <v>-35.5361858512033</v>
      </c>
      <c r="BI538">
        <f t="shared" si="465"/>
        <v>-35.5361858512033</v>
      </c>
      <c r="BJ538">
        <f t="shared" si="454"/>
        <v>0</v>
      </c>
      <c r="BK538">
        <f t="shared" si="466"/>
        <v>0</v>
      </c>
      <c r="BM538">
        <f t="shared" si="467"/>
        <v>-74.350935358215949</v>
      </c>
      <c r="BN538">
        <f t="shared" si="455"/>
        <v>-125.98313178541346</v>
      </c>
      <c r="BQ538" s="56">
        <f t="shared" si="468"/>
        <v>21.273497978011662</v>
      </c>
    </row>
    <row r="539" spans="1:69" x14ac:dyDescent="0.25">
      <c r="A539">
        <f t="shared" si="472"/>
        <v>1625000</v>
      </c>
      <c r="B539">
        <f t="shared" si="456"/>
        <v>1625</v>
      </c>
      <c r="C539">
        <f t="shared" si="425"/>
        <v>1.7029134634868095</v>
      </c>
      <c r="D539">
        <f t="shared" si="426"/>
        <v>0.94316531364274736</v>
      </c>
      <c r="F539">
        <f t="shared" si="427"/>
        <v>7.470825248718659E-6</v>
      </c>
      <c r="G539">
        <f t="shared" si="428"/>
        <v>1.0690495921041225E-3</v>
      </c>
      <c r="H539">
        <f t="shared" si="429"/>
        <v>-3.1405236004078962</v>
      </c>
      <c r="J539">
        <f t="shared" si="430"/>
        <v>15</v>
      </c>
      <c r="M539">
        <f t="shared" si="431"/>
        <v>1.625693051042075E-3</v>
      </c>
      <c r="N539">
        <f t="shared" si="432"/>
        <v>-1.5707963250000001</v>
      </c>
      <c r="O539">
        <f t="shared" si="433"/>
        <v>404.32421068825482</v>
      </c>
      <c r="P539">
        <f t="shared" si="434"/>
        <v>1.5683230615461861</v>
      </c>
      <c r="Q539">
        <f t="shared" si="435"/>
        <v>282.87469676940867</v>
      </c>
      <c r="R539">
        <f t="shared" si="436"/>
        <v>1.5672611852842047</v>
      </c>
      <c r="S539">
        <f t="shared" si="437"/>
        <v>0.13760260531696206</v>
      </c>
      <c r="T539">
        <f t="shared" si="438"/>
        <v>-1.432755740399861</v>
      </c>
      <c r="U539">
        <f t="shared" si="439"/>
        <v>0.17345851876781893</v>
      </c>
      <c r="V539">
        <f t="shared" si="440"/>
        <v>-1.3964559830202201</v>
      </c>
      <c r="X539">
        <f t="shared" si="457"/>
        <v>-61.443257911835254</v>
      </c>
      <c r="Y539">
        <f t="shared" si="441"/>
        <v>-198.34550348335932</v>
      </c>
      <c r="Z539">
        <f t="shared" si="458"/>
        <v>-18.345503483359323</v>
      </c>
      <c r="AC539">
        <v>1</v>
      </c>
      <c r="AD539">
        <f t="shared" si="442"/>
        <v>404.32297405499997</v>
      </c>
      <c r="AE539">
        <f t="shared" si="443"/>
        <v>-0.19402581225727197</v>
      </c>
      <c r="AF539">
        <f t="shared" si="444"/>
        <v>3.4173459448537495E-2</v>
      </c>
      <c r="AG539">
        <f t="shared" si="421"/>
        <v>350.98533258024025</v>
      </c>
      <c r="AH539">
        <f t="shared" si="422"/>
        <v>-2022.0432862037069</v>
      </c>
      <c r="AJ539">
        <f t="shared" si="445"/>
        <v>18000</v>
      </c>
      <c r="AK539">
        <f t="shared" si="446"/>
        <v>129567.13486762501</v>
      </c>
      <c r="AL539">
        <v>1</v>
      </c>
      <c r="AM539">
        <f t="shared" si="447"/>
        <v>282.87292919681255</v>
      </c>
      <c r="AN539">
        <f t="shared" si="423"/>
        <v>458.25928988601618</v>
      </c>
      <c r="AO539">
        <f t="shared" si="424"/>
        <v>-62.012794083625764</v>
      </c>
      <c r="AQ539">
        <f t="shared" si="448"/>
        <v>9.4674547249747011E-4</v>
      </c>
      <c r="AR539">
        <f t="shared" si="449"/>
        <v>-3.0769227856167776</v>
      </c>
      <c r="AT539">
        <f t="shared" si="470"/>
        <v>-6221.3387670490793</v>
      </c>
      <c r="AU539">
        <f t="shared" si="471"/>
        <v>-1081.8691275598312</v>
      </c>
      <c r="AV539">
        <f t="shared" si="459"/>
        <v>-2.9694178827658448</v>
      </c>
      <c r="AW539">
        <f t="shared" si="460"/>
        <v>629.45558311492812</v>
      </c>
      <c r="AX539">
        <f t="shared" si="461"/>
        <v>-3777.3417495099184</v>
      </c>
      <c r="AY539">
        <f t="shared" si="469"/>
        <v>-1.4056737618434652</v>
      </c>
      <c r="BA539">
        <f t="shared" si="450"/>
        <v>1.6489939159626095</v>
      </c>
      <c r="BB539">
        <f t="shared" si="462"/>
        <v>4.3443810659681104</v>
      </c>
      <c r="BC539">
        <f t="shared" si="463"/>
        <v>-1.5637441209223797</v>
      </c>
      <c r="BD539">
        <f t="shared" si="451"/>
        <v>-269.59593846962571</v>
      </c>
      <c r="BF539">
        <f t="shared" si="452"/>
        <v>-70.042570613549614</v>
      </c>
      <c r="BG539">
        <f t="shared" si="453"/>
        <v>-215.49529452322693</v>
      </c>
      <c r="BH539">
        <f t="shared" si="464"/>
        <v>-35.495294523226931</v>
      </c>
      <c r="BI539">
        <f t="shared" si="465"/>
        <v>-35.495294523226931</v>
      </c>
      <c r="BJ539">
        <f t="shared" si="454"/>
        <v>0</v>
      </c>
      <c r="BK539">
        <f t="shared" si="466"/>
        <v>0</v>
      </c>
      <c r="BM539">
        <f t="shared" si="467"/>
        <v>-74.386951679517722</v>
      </c>
      <c r="BN539">
        <f t="shared" si="455"/>
        <v>-125.89935605360128</v>
      </c>
      <c r="BQ539" s="56">
        <f t="shared" si="468"/>
        <v>21.24634186625325</v>
      </c>
    </row>
    <row r="540" spans="1:69" x14ac:dyDescent="0.25">
      <c r="A540">
        <f t="shared" si="472"/>
        <v>1630000</v>
      </c>
      <c r="B540">
        <f t="shared" si="456"/>
        <v>1630</v>
      </c>
      <c r="C540">
        <f t="shared" si="425"/>
        <v>1.7063481566097647</v>
      </c>
      <c r="D540">
        <f t="shared" si="426"/>
        <v>0.94462487907168713</v>
      </c>
      <c r="F540">
        <f t="shared" si="427"/>
        <v>7.4250619396336759E-6</v>
      </c>
      <c r="G540">
        <f t="shared" si="428"/>
        <v>1.0657702514433921E-3</v>
      </c>
      <c r="H540">
        <f t="shared" si="429"/>
        <v>-3.1405268797485566</v>
      </c>
      <c r="J540">
        <f t="shared" si="430"/>
        <v>15</v>
      </c>
      <c r="M540">
        <f t="shared" si="431"/>
        <v>1.6207062625419458E-3</v>
      </c>
      <c r="N540">
        <f t="shared" si="432"/>
        <v>-1.5707963250000001</v>
      </c>
      <c r="O540">
        <f t="shared" si="433"/>
        <v>405.5682775843128</v>
      </c>
      <c r="P540">
        <f t="shared" si="434"/>
        <v>1.5683306482186066</v>
      </c>
      <c r="Q540">
        <f t="shared" si="435"/>
        <v>283.74506959112313</v>
      </c>
      <c r="R540">
        <f t="shared" si="436"/>
        <v>1.5672720291866375</v>
      </c>
      <c r="S540">
        <f t="shared" si="437"/>
        <v>0.13718846751860847</v>
      </c>
      <c r="T540">
        <f t="shared" si="438"/>
        <v>-1.433173843380257</v>
      </c>
      <c r="U540">
        <f t="shared" si="439"/>
        <v>0.17294237522625161</v>
      </c>
      <c r="V540">
        <f t="shared" si="440"/>
        <v>-1.396980046958751</v>
      </c>
      <c r="X540">
        <f t="shared" si="457"/>
        <v>-61.504507515629797</v>
      </c>
      <c r="Y540">
        <f t="shared" si="441"/>
        <v>-198.31499063060065</v>
      </c>
      <c r="Z540">
        <f t="shared" si="458"/>
        <v>-18.314990630600647</v>
      </c>
      <c r="AC540">
        <v>1</v>
      </c>
      <c r="AD540">
        <f t="shared" si="442"/>
        <v>405.56704474440005</v>
      </c>
      <c r="AE540">
        <f t="shared" si="443"/>
        <v>-0.19522165418654519</v>
      </c>
      <c r="AF540">
        <f t="shared" si="444"/>
        <v>3.4278608554532998E-2</v>
      </c>
      <c r="AG540">
        <f t="shared" si="421"/>
        <v>348.89965485619581</v>
      </c>
      <c r="AH540">
        <f t="shared" si="422"/>
        <v>-2016.2069197234603</v>
      </c>
      <c r="AJ540">
        <f t="shared" si="445"/>
        <v>18000</v>
      </c>
      <c r="AK540">
        <f t="shared" si="446"/>
        <v>129965.80297491001</v>
      </c>
      <c r="AL540">
        <v>1</v>
      </c>
      <c r="AM540">
        <f t="shared" si="447"/>
        <v>283.74330744049502</v>
      </c>
      <c r="AN540">
        <f t="shared" si="423"/>
        <v>458.25794702735038</v>
      </c>
      <c r="AO540">
        <f t="shared" si="424"/>
        <v>-61.822575521543889</v>
      </c>
      <c r="AQ540">
        <f t="shared" si="448"/>
        <v>9.4094612697635143E-4</v>
      </c>
      <c r="AR540">
        <f t="shared" si="449"/>
        <v>-3.0674843739429059</v>
      </c>
      <c r="AT540">
        <f t="shared" si="470"/>
        <v>-6184.3549251083323</v>
      </c>
      <c r="AU540">
        <f t="shared" si="471"/>
        <v>-1072.1413814377504</v>
      </c>
      <c r="AV540">
        <f t="shared" si="459"/>
        <v>-2.9699353038733012</v>
      </c>
      <c r="AW540">
        <f t="shared" si="460"/>
        <v>628.47175108683746</v>
      </c>
      <c r="AX540">
        <f t="shared" si="461"/>
        <v>-3766.1273623127054</v>
      </c>
      <c r="AY540">
        <f t="shared" si="469"/>
        <v>-1.4054451479219756</v>
      </c>
      <c r="BA540">
        <f t="shared" si="450"/>
        <v>1.6438618301414629</v>
      </c>
      <c r="BB540">
        <f t="shared" si="462"/>
        <v>4.3173062284494108</v>
      </c>
      <c r="BC540">
        <f t="shared" si="463"/>
        <v>-1.5644901559513256</v>
      </c>
      <c r="BD540">
        <f t="shared" si="451"/>
        <v>-269.63868312820205</v>
      </c>
      <c r="BF540">
        <f t="shared" si="452"/>
        <v>-70.105514020497537</v>
      </c>
      <c r="BG540">
        <f t="shared" si="453"/>
        <v>-215.45460013508597</v>
      </c>
      <c r="BH540">
        <f t="shared" si="464"/>
        <v>-35.454600135085968</v>
      </c>
      <c r="BI540">
        <f t="shared" si="465"/>
        <v>-35.454600135085968</v>
      </c>
      <c r="BJ540">
        <f t="shared" si="454"/>
        <v>0</v>
      </c>
      <c r="BK540">
        <f t="shared" si="466"/>
        <v>0</v>
      </c>
      <c r="BM540">
        <f t="shared" si="467"/>
        <v>-74.422820248946934</v>
      </c>
      <c r="BN540">
        <f t="shared" si="455"/>
        <v>-125.81591700688389</v>
      </c>
      <c r="BQ540" s="56">
        <f t="shared" si="468"/>
        <v>21.219267028734549</v>
      </c>
    </row>
    <row r="541" spans="1:69" x14ac:dyDescent="0.25">
      <c r="A541">
        <f t="shared" si="472"/>
        <v>1635000</v>
      </c>
      <c r="B541">
        <f t="shared" si="456"/>
        <v>1635</v>
      </c>
      <c r="C541">
        <f t="shared" si="425"/>
        <v>1.70978647021036</v>
      </c>
      <c r="D541">
        <f t="shared" si="426"/>
        <v>0.94607857732933864</v>
      </c>
      <c r="F541">
        <f t="shared" si="427"/>
        <v>7.3797178390369983E-6</v>
      </c>
      <c r="G541">
        <f t="shared" si="428"/>
        <v>1.0625109683452634E-3</v>
      </c>
      <c r="H541">
        <f t="shared" si="429"/>
        <v>-3.1405301390316551</v>
      </c>
      <c r="J541">
        <f t="shared" si="430"/>
        <v>15</v>
      </c>
      <c r="M541">
        <f t="shared" si="431"/>
        <v>1.6157499742772917E-3</v>
      </c>
      <c r="N541">
        <f t="shared" si="432"/>
        <v>-1.5707963250000001</v>
      </c>
      <c r="O541">
        <f t="shared" si="433"/>
        <v>406.81234450357158</v>
      </c>
      <c r="P541">
        <f t="shared" si="434"/>
        <v>1.5683381884896419</v>
      </c>
      <c r="Q541">
        <f t="shared" si="435"/>
        <v>284.61544244599907</v>
      </c>
      <c r="R541">
        <f t="shared" si="436"/>
        <v>1.5672828067663296</v>
      </c>
      <c r="S541">
        <f t="shared" si="437"/>
        <v>0.1367767913774123</v>
      </c>
      <c r="T541">
        <f t="shared" si="438"/>
        <v>-1.4335894371400715</v>
      </c>
      <c r="U541">
        <f t="shared" si="439"/>
        <v>0.17242924731155537</v>
      </c>
      <c r="V541">
        <f t="shared" si="440"/>
        <v>-1.3975010011964384</v>
      </c>
      <c r="X541">
        <f t="shared" si="457"/>
        <v>-61.565540466212092</v>
      </c>
      <c r="Y541">
        <f t="shared" si="441"/>
        <v>-198.28449731091453</v>
      </c>
      <c r="Z541">
        <f t="shared" si="458"/>
        <v>-18.284497310914531</v>
      </c>
      <c r="AC541">
        <v>1</v>
      </c>
      <c r="AD541">
        <f t="shared" si="442"/>
        <v>406.81111543380001</v>
      </c>
      <c r="AE541">
        <f t="shared" si="443"/>
        <v>-0.19642116997735229</v>
      </c>
      <c r="AF541">
        <f t="shared" si="444"/>
        <v>3.4383757660528494E-2</v>
      </c>
      <c r="AG541">
        <f t="shared" si="421"/>
        <v>346.83232396881522</v>
      </c>
      <c r="AH541">
        <f t="shared" si="422"/>
        <v>-2010.4030380388704</v>
      </c>
      <c r="AJ541">
        <f t="shared" si="445"/>
        <v>18000</v>
      </c>
      <c r="AK541">
        <f t="shared" si="446"/>
        <v>130364.47108219501</v>
      </c>
      <c r="AL541">
        <v>1</v>
      </c>
      <c r="AM541">
        <f t="shared" si="447"/>
        <v>284.61368568417748</v>
      </c>
      <c r="AN541">
        <f t="shared" si="423"/>
        <v>458.25661646943882</v>
      </c>
      <c r="AO541">
        <f t="shared" si="424"/>
        <v>-61.633520332524753</v>
      </c>
      <c r="AQ541">
        <f t="shared" si="448"/>
        <v>9.3519990505850563E-4</v>
      </c>
      <c r="AR541">
        <f t="shared" si="449"/>
        <v>-3.0581036895413134</v>
      </c>
      <c r="AT541">
        <f t="shared" si="470"/>
        <v>-6147.6965905352881</v>
      </c>
      <c r="AU541">
        <f t="shared" si="471"/>
        <v>-1062.5293383115252</v>
      </c>
      <c r="AV541">
        <f t="shared" si="459"/>
        <v>-2.9704496559085691</v>
      </c>
      <c r="AW541">
        <f t="shared" si="460"/>
        <v>627.49615051202784</v>
      </c>
      <c r="AX541">
        <f t="shared" si="461"/>
        <v>-3754.978299107639</v>
      </c>
      <c r="AY541">
        <f t="shared" si="469"/>
        <v>-1.4052158816495666</v>
      </c>
      <c r="BA541">
        <f t="shared" si="450"/>
        <v>1.6387609553011333</v>
      </c>
      <c r="BB541">
        <f t="shared" si="462"/>
        <v>4.2903121603051657</v>
      </c>
      <c r="BC541">
        <f t="shared" si="463"/>
        <v>-1.5652337742590026</v>
      </c>
      <c r="BD541">
        <f t="shared" si="451"/>
        <v>-269.68128931884928</v>
      </c>
      <c r="BF541">
        <f t="shared" si="452"/>
        <v>-70.168229995296983</v>
      </c>
      <c r="BG541">
        <f t="shared" si="453"/>
        <v>-215.41410229395507</v>
      </c>
      <c r="BH541">
        <f t="shared" si="464"/>
        <v>-35.414102293955068</v>
      </c>
      <c r="BI541">
        <f t="shared" si="465"/>
        <v>-35.414102293955068</v>
      </c>
      <c r="BJ541">
        <f t="shared" si="454"/>
        <v>0</v>
      </c>
      <c r="BK541">
        <f t="shared" si="466"/>
        <v>0</v>
      </c>
      <c r="BM541">
        <f t="shared" si="467"/>
        <v>-74.458542155602146</v>
      </c>
      <c r="BN541">
        <f t="shared" si="455"/>
        <v>-125.73281297510577</v>
      </c>
      <c r="BQ541" s="56">
        <f t="shared" si="468"/>
        <v>21.192272960590302</v>
      </c>
    </row>
    <row r="542" spans="1:69" x14ac:dyDescent="0.25">
      <c r="A542">
        <f t="shared" si="472"/>
        <v>1640000</v>
      </c>
      <c r="B542">
        <f t="shared" si="456"/>
        <v>1640</v>
      </c>
      <c r="C542">
        <f t="shared" si="425"/>
        <v>1.7132283824905608</v>
      </c>
      <c r="D542">
        <f t="shared" si="426"/>
        <v>0.94752643761496014</v>
      </c>
      <c r="F542">
        <f t="shared" si="427"/>
        <v>7.3347878423718197E-6</v>
      </c>
      <c r="G542">
        <f t="shared" si="428"/>
        <v>1.0592715593511618E-3</v>
      </c>
      <c r="H542">
        <f t="shared" si="429"/>
        <v>-3.1405333784406491</v>
      </c>
      <c r="J542">
        <f t="shared" si="430"/>
        <v>15</v>
      </c>
      <c r="M542">
        <f t="shared" si="431"/>
        <v>1.6108239072825437E-3</v>
      </c>
      <c r="N542">
        <f t="shared" si="432"/>
        <v>-1.5707963250000001</v>
      </c>
      <c r="O542">
        <f t="shared" si="433"/>
        <v>408.05641144581892</v>
      </c>
      <c r="P542">
        <f t="shared" si="434"/>
        <v>1.5683456827836919</v>
      </c>
      <c r="Q542">
        <f t="shared" si="435"/>
        <v>285.48581533373334</v>
      </c>
      <c r="R542">
        <f t="shared" si="436"/>
        <v>1.5672935186298811</v>
      </c>
      <c r="S542">
        <f t="shared" si="437"/>
        <v>0.13636755522352384</v>
      </c>
      <c r="T542">
        <f t="shared" si="438"/>
        <v>-1.4340025440578588</v>
      </c>
      <c r="U542">
        <f t="shared" si="439"/>
        <v>0.17191910909250799</v>
      </c>
      <c r="V542">
        <f t="shared" si="440"/>
        <v>-1.3980188730497434</v>
      </c>
      <c r="X542">
        <f t="shared" si="457"/>
        <v>-61.626358201034776</v>
      </c>
      <c r="Y542">
        <f t="shared" si="441"/>
        <v>-198.25402465006061</v>
      </c>
      <c r="Z542">
        <f t="shared" si="458"/>
        <v>-18.254024650060614</v>
      </c>
      <c r="AC542">
        <v>1</v>
      </c>
      <c r="AD542">
        <f t="shared" si="442"/>
        <v>408.05518612320003</v>
      </c>
      <c r="AE542">
        <f t="shared" si="443"/>
        <v>-0.19762435962969327</v>
      </c>
      <c r="AF542">
        <f t="shared" si="444"/>
        <v>3.4488906766523997E-2</v>
      </c>
      <c r="AG542">
        <f t="shared" si="421"/>
        <v>344.78312760223326</v>
      </c>
      <c r="AH542">
        <f t="shared" si="422"/>
        <v>-2004.6313810857355</v>
      </c>
      <c r="AJ542">
        <f t="shared" si="445"/>
        <v>18000</v>
      </c>
      <c r="AK542">
        <f t="shared" si="446"/>
        <v>130763.13918948</v>
      </c>
      <c r="AL542">
        <v>1</v>
      </c>
      <c r="AM542">
        <f t="shared" si="447"/>
        <v>285.48406392786001</v>
      </c>
      <c r="AN542">
        <f t="shared" si="423"/>
        <v>458.25529806250421</v>
      </c>
      <c r="AO542">
        <f t="shared" si="424"/>
        <v>-61.445617876485684</v>
      </c>
      <c r="AQ542">
        <f t="shared" si="448"/>
        <v>9.2950615988379682E-4</v>
      </c>
      <c r="AR542">
        <f t="shared" si="449"/>
        <v>-3.0487802044188537</v>
      </c>
      <c r="AT542">
        <f t="shared" si="470"/>
        <v>-6111.3599937700874</v>
      </c>
      <c r="AU542">
        <f t="shared" si="471"/>
        <v>-1053.0312914683238</v>
      </c>
      <c r="AV542">
        <f t="shared" si="459"/>
        <v>-2.9709609658165101</v>
      </c>
      <c r="AW542">
        <f t="shared" si="460"/>
        <v>626.5286925686222</v>
      </c>
      <c r="AX542">
        <f t="shared" si="461"/>
        <v>-3743.8940000692637</v>
      </c>
      <c r="AY542">
        <f t="shared" si="469"/>
        <v>-1.4049859679547252</v>
      </c>
      <c r="BA542">
        <f t="shared" si="450"/>
        <v>1.6336910057888385</v>
      </c>
      <c r="BB542">
        <f t="shared" si="462"/>
        <v>4.2633983612996227</v>
      </c>
      <c r="BC542">
        <f t="shared" si="463"/>
        <v>-1.565974997861785</v>
      </c>
      <c r="BD542">
        <f t="shared" si="451"/>
        <v>-269.72375830301274</v>
      </c>
      <c r="BF542">
        <f t="shared" si="452"/>
        <v>-70.230720116453867</v>
      </c>
      <c r="BG542">
        <f t="shared" si="453"/>
        <v>-215.37380059879666</v>
      </c>
      <c r="BH542">
        <f t="shared" si="464"/>
        <v>-35.373800598796663</v>
      </c>
      <c r="BI542">
        <f t="shared" si="465"/>
        <v>-35.373800598796663</v>
      </c>
      <c r="BJ542">
        <f t="shared" si="454"/>
        <v>0</v>
      </c>
      <c r="BK542">
        <f t="shared" si="466"/>
        <v>0</v>
      </c>
      <c r="BM542">
        <f t="shared" si="467"/>
        <v>-74.494118477753489</v>
      </c>
      <c r="BN542">
        <f t="shared" si="455"/>
        <v>-125.65004229578395</v>
      </c>
      <c r="BQ542" s="56">
        <f t="shared" si="468"/>
        <v>21.16535916158476</v>
      </c>
    </row>
    <row r="543" spans="1:69" x14ac:dyDescent="0.25">
      <c r="A543">
        <f t="shared" si="472"/>
        <v>1645000</v>
      </c>
      <c r="B543">
        <f t="shared" si="456"/>
        <v>1645</v>
      </c>
      <c r="C543">
        <f t="shared" si="425"/>
        <v>1.7166738718044272</v>
      </c>
      <c r="D543">
        <f t="shared" si="426"/>
        <v>0.9489684889916622</v>
      </c>
      <c r="F543">
        <f t="shared" si="427"/>
        <v>7.2902669225411808E-6</v>
      </c>
      <c r="G543">
        <f t="shared" si="428"/>
        <v>1.0560518432330902E-3</v>
      </c>
      <c r="H543">
        <f t="shared" si="429"/>
        <v>-3.1405365981567672</v>
      </c>
      <c r="J543">
        <f t="shared" si="430"/>
        <v>15</v>
      </c>
      <c r="M543">
        <f t="shared" si="431"/>
        <v>1.6059277859838126E-3</v>
      </c>
      <c r="N543">
        <f t="shared" si="432"/>
        <v>-1.5707963250000001</v>
      </c>
      <c r="O543">
        <f t="shared" si="433"/>
        <v>409.30047841084519</v>
      </c>
      <c r="P543">
        <f t="shared" si="434"/>
        <v>1.5683531315199961</v>
      </c>
      <c r="Q543">
        <f t="shared" si="435"/>
        <v>286.35618825402622</v>
      </c>
      <c r="R543">
        <f t="shared" si="436"/>
        <v>1.5673041653765176</v>
      </c>
      <c r="S543">
        <f t="shared" si="437"/>
        <v>0.13596073763812519</v>
      </c>
      <c r="T543">
        <f t="shared" si="438"/>
        <v>-1.4344131862485487</v>
      </c>
      <c r="U543">
        <f t="shared" si="439"/>
        <v>0.17141193492929629</v>
      </c>
      <c r="V543">
        <f t="shared" si="440"/>
        <v>-1.398533689519442</v>
      </c>
      <c r="X543">
        <f t="shared" si="457"/>
        <v>-61.686962144366177</v>
      </c>
      <c r="Y543">
        <f t="shared" si="441"/>
        <v>-198.22357374899792</v>
      </c>
      <c r="Z543">
        <f t="shared" si="458"/>
        <v>-18.223573748997921</v>
      </c>
      <c r="AC543">
        <v>1</v>
      </c>
      <c r="AD543">
        <f t="shared" si="442"/>
        <v>409.29925681259999</v>
      </c>
      <c r="AE543">
        <f t="shared" si="443"/>
        <v>-0.19883122314356808</v>
      </c>
      <c r="AF543">
        <f t="shared" si="444"/>
        <v>3.45940558725195E-2</v>
      </c>
      <c r="AG543">
        <f t="shared" si="421"/>
        <v>342.75185646973881</v>
      </c>
      <c r="AH543">
        <f t="shared" si="422"/>
        <v>-1998.8916914346951</v>
      </c>
      <c r="AJ543">
        <f t="shared" si="445"/>
        <v>18000</v>
      </c>
      <c r="AK543">
        <f t="shared" si="446"/>
        <v>131161.80729676501</v>
      </c>
      <c r="AL543">
        <v>1</v>
      </c>
      <c r="AM543">
        <f t="shared" si="447"/>
        <v>286.35444217154253</v>
      </c>
      <c r="AN543">
        <f t="shared" si="423"/>
        <v>458.25399165904207</v>
      </c>
      <c r="AO543">
        <f t="shared" si="424"/>
        <v>-61.258857642698835</v>
      </c>
      <c r="AQ543">
        <f t="shared" si="448"/>
        <v>9.2386425440782569E-4</v>
      </c>
      <c r="AR543">
        <f t="shared" si="449"/>
        <v>-3.0395133970017465</v>
      </c>
      <c r="AT543">
        <f t="shared" si="470"/>
        <v>-6075.3414190829126</v>
      </c>
      <c r="AU543">
        <f t="shared" si="471"/>
        <v>-1043.6455641691402</v>
      </c>
      <c r="AV543">
        <f t="shared" si="459"/>
        <v>-2.9714692602308181</v>
      </c>
      <c r="AW543">
        <f t="shared" si="460"/>
        <v>625.56928958431968</v>
      </c>
      <c r="AX543">
        <f t="shared" si="461"/>
        <v>-3732.8739116434249</v>
      </c>
      <c r="AY543">
        <f t="shared" si="469"/>
        <v>-1.4047554117277252</v>
      </c>
      <c r="BA543">
        <f t="shared" si="450"/>
        <v>1.6286516994277043</v>
      </c>
      <c r="BB543">
        <f t="shared" si="462"/>
        <v>4.2365643357702689</v>
      </c>
      <c r="BC543">
        <f t="shared" si="463"/>
        <v>-1.5667138485030929</v>
      </c>
      <c r="BD543">
        <f t="shared" si="451"/>
        <v>-269.76609132649855</v>
      </c>
      <c r="BF543">
        <f t="shared" si="452"/>
        <v>-70.292985947204571</v>
      </c>
      <c r="BG543">
        <f t="shared" si="453"/>
        <v>-215.33369464060709</v>
      </c>
      <c r="BH543">
        <f t="shared" si="464"/>
        <v>-35.333694640607092</v>
      </c>
      <c r="BI543">
        <f t="shared" si="465"/>
        <v>-35.333694640607092</v>
      </c>
      <c r="BJ543">
        <f t="shared" si="454"/>
        <v>0</v>
      </c>
      <c r="BK543">
        <f t="shared" si="466"/>
        <v>0</v>
      </c>
      <c r="BM543">
        <f t="shared" si="467"/>
        <v>-74.529550282974839</v>
      </c>
      <c r="BN543">
        <f t="shared" si="455"/>
        <v>-125.5676033141085</v>
      </c>
      <c r="BQ543" s="56">
        <f t="shared" si="468"/>
        <v>21.138525136055403</v>
      </c>
    </row>
    <row r="544" spans="1:69" x14ac:dyDescent="0.25">
      <c r="A544">
        <f t="shared" si="472"/>
        <v>1650000</v>
      </c>
      <c r="B544">
        <f t="shared" si="456"/>
        <v>1650</v>
      </c>
      <c r="C544">
        <f t="shared" si="425"/>
        <v>1.720122916657046</v>
      </c>
      <c r="D544">
        <f t="shared" si="426"/>
        <v>0.95040476038645694</v>
      </c>
      <c r="F544">
        <f t="shared" si="427"/>
        <v>7.2461501285017185E-6</v>
      </c>
      <c r="G544">
        <f t="shared" si="428"/>
        <v>1.0528516409598345E-3</v>
      </c>
      <c r="H544">
        <f t="shared" si="429"/>
        <v>-3.1405397983590402</v>
      </c>
      <c r="J544">
        <f t="shared" si="430"/>
        <v>15</v>
      </c>
      <c r="M544">
        <f t="shared" si="431"/>
        <v>1.601061338147498E-3</v>
      </c>
      <c r="N544">
        <f t="shared" si="432"/>
        <v>-1.5707963250000001</v>
      </c>
      <c r="O544">
        <f t="shared" si="433"/>
        <v>410.54454539844335</v>
      </c>
      <c r="P544">
        <f t="shared" si="434"/>
        <v>1.5683605351127126</v>
      </c>
      <c r="Q544">
        <f t="shared" si="435"/>
        <v>287.22656120658183</v>
      </c>
      <c r="R544">
        <f t="shared" si="436"/>
        <v>1.5673147475982014</v>
      </c>
      <c r="S544">
        <f t="shared" si="437"/>
        <v>0.13555631744984462</v>
      </c>
      <c r="T544">
        <f t="shared" si="438"/>
        <v>-1.434821385567292</v>
      </c>
      <c r="U544">
        <f t="shared" si="439"/>
        <v>0.17090769946951034</v>
      </c>
      <c r="V544">
        <f t="shared" si="440"/>
        <v>-1.3990454772951237</v>
      </c>
      <c r="X544">
        <f t="shared" si="457"/>
        <v>-61.747353707439288</v>
      </c>
      <c r="Y544">
        <f t="shared" si="441"/>
        <v>-198.19314568435061</v>
      </c>
      <c r="Z544">
        <f t="shared" si="458"/>
        <v>-18.193145684350611</v>
      </c>
      <c r="AC544">
        <v>1</v>
      </c>
      <c r="AD544">
        <f t="shared" si="442"/>
        <v>410.54332750200007</v>
      </c>
      <c r="AE544">
        <f t="shared" si="443"/>
        <v>-0.20004176051897676</v>
      </c>
      <c r="AF544">
        <f t="shared" si="444"/>
        <v>3.4699204978514996E-2</v>
      </c>
      <c r="AG544">
        <f t="shared" si="421"/>
        <v>340.73830426265215</v>
      </c>
      <c r="AH544">
        <f t="shared" si="422"/>
        <v>-1993.1837142601753</v>
      </c>
      <c r="AJ544">
        <f t="shared" si="445"/>
        <v>18000</v>
      </c>
      <c r="AK544">
        <f t="shared" si="446"/>
        <v>131560.47540405</v>
      </c>
      <c r="AL544">
        <v>1</v>
      </c>
      <c r="AM544">
        <f t="shared" si="447"/>
        <v>287.22482041522505</v>
      </c>
      <c r="AN544">
        <f t="shared" si="423"/>
        <v>458.25269711377939</v>
      </c>
      <c r="AO544">
        <f t="shared" si="424"/>
        <v>-61.073229247831307</v>
      </c>
      <c r="AQ544">
        <f t="shared" si="448"/>
        <v>9.1827356122373171E-4</v>
      </c>
      <c r="AR544">
        <f t="shared" si="449"/>
        <v>-3.0303027520383146</v>
      </c>
      <c r="AT544">
        <f t="shared" si="470"/>
        <v>-6039.637203664458</v>
      </c>
      <c r="AU544">
        <f t="shared" si="471"/>
        <v>-1034.3705090394501</v>
      </c>
      <c r="AV544">
        <f t="shared" si="459"/>
        <v>-2.9719745654784493</v>
      </c>
      <c r="AW544">
        <f t="shared" si="460"/>
        <v>624.61785501950874</v>
      </c>
      <c r="AX544">
        <f t="shared" si="461"/>
        <v>-3721.9174864612542</v>
      </c>
      <c r="AY544">
        <f t="shared" si="469"/>
        <v>-1.4045242178208448</v>
      </c>
      <c r="BA544">
        <f t="shared" si="450"/>
        <v>1.6236427574640724</v>
      </c>
      <c r="BB544">
        <f t="shared" si="462"/>
        <v>4.2098095925723573</v>
      </c>
      <c r="BC544">
        <f t="shared" si="463"/>
        <v>-1.5674503476576045</v>
      </c>
      <c r="BD544">
        <f t="shared" si="451"/>
        <v>-269.80828961971525</v>
      </c>
      <c r="BF544">
        <f t="shared" si="452"/>
        <v>-70.355029035701534</v>
      </c>
      <c r="BG544">
        <f t="shared" si="453"/>
        <v>-215.29378400265662</v>
      </c>
      <c r="BH544">
        <f t="shared" si="464"/>
        <v>-35.293784002656622</v>
      </c>
      <c r="BI544">
        <f t="shared" si="465"/>
        <v>-35.293784002656622</v>
      </c>
      <c r="BJ544">
        <f t="shared" si="454"/>
        <v>0</v>
      </c>
      <c r="BK544">
        <f t="shared" si="466"/>
        <v>0</v>
      </c>
      <c r="BM544">
        <f t="shared" si="467"/>
        <v>-74.56483862827389</v>
      </c>
      <c r="BN544">
        <f t="shared" si="455"/>
        <v>-125.48549438294138</v>
      </c>
      <c r="BQ544" s="56">
        <f t="shared" si="468"/>
        <v>21.111770392857494</v>
      </c>
    </row>
    <row r="545" spans="1:69" x14ac:dyDescent="0.25">
      <c r="A545">
        <f t="shared" si="472"/>
        <v>1655000</v>
      </c>
      <c r="B545">
        <f t="shared" si="456"/>
        <v>1655</v>
      </c>
      <c r="C545">
        <f t="shared" si="425"/>
        <v>1.7235754957034644</v>
      </c>
      <c r="D545">
        <f t="shared" si="426"/>
        <v>0.95183528059032108</v>
      </c>
      <c r="F545">
        <f t="shared" si="427"/>
        <v>7.2024325838871264E-6</v>
      </c>
      <c r="G545">
        <f t="shared" si="428"/>
        <v>1.049670775663774E-3</v>
      </c>
      <c r="H545">
        <f t="shared" si="429"/>
        <v>-3.1405429792243362</v>
      </c>
      <c r="J545">
        <f t="shared" si="430"/>
        <v>15</v>
      </c>
      <c r="M545">
        <f t="shared" si="431"/>
        <v>1.5962242948298318E-3</v>
      </c>
      <c r="N545">
        <f t="shared" si="432"/>
        <v>-1.5707963250000001</v>
      </c>
      <c r="O545">
        <f t="shared" si="433"/>
        <v>411.78861240840877</v>
      </c>
      <c r="P545">
        <f t="shared" si="434"/>
        <v>1.5683678939709946</v>
      </c>
      <c r="Q545">
        <f t="shared" si="435"/>
        <v>288.09693419110766</v>
      </c>
      <c r="R545">
        <f t="shared" si="436"/>
        <v>1.5673252658797414</v>
      </c>
      <c r="S545">
        <f t="shared" si="437"/>
        <v>0.13515427373123126</v>
      </c>
      <c r="T545">
        <f t="shared" si="438"/>
        <v>-1.4352271636132383</v>
      </c>
      <c r="U545">
        <f t="shared" si="439"/>
        <v>0.17040637764420202</v>
      </c>
      <c r="V545">
        <f t="shared" si="440"/>
        <v>-1.3995542627596127</v>
      </c>
      <c r="X545">
        <f t="shared" si="457"/>
        <v>-61.807534288598845</v>
      </c>
      <c r="Y545">
        <f t="shared" si="441"/>
        <v>-198.16274150886602</v>
      </c>
      <c r="Z545">
        <f t="shared" si="458"/>
        <v>-18.16274150886602</v>
      </c>
      <c r="AC545">
        <v>1</v>
      </c>
      <c r="AD545">
        <f t="shared" si="442"/>
        <v>411.78739819140003</v>
      </c>
      <c r="AE545">
        <f t="shared" si="443"/>
        <v>-0.20125597175591931</v>
      </c>
      <c r="AF545">
        <f t="shared" si="444"/>
        <v>3.4804354084510498E-2</v>
      </c>
      <c r="AG545">
        <f t="shared" si="421"/>
        <v>338.74226760019462</v>
      </c>
      <c r="AH545">
        <f t="shared" si="422"/>
        <v>-1987.5071973097276</v>
      </c>
      <c r="AJ545">
        <f t="shared" si="445"/>
        <v>18000</v>
      </c>
      <c r="AK545">
        <f t="shared" si="446"/>
        <v>131959.14351133502</v>
      </c>
      <c r="AL545">
        <v>1</v>
      </c>
      <c r="AM545">
        <f t="shared" si="447"/>
        <v>288.09519865890752</v>
      </c>
      <c r="AN545">
        <f t="shared" si="423"/>
        <v>458.25141428363457</v>
      </c>
      <c r="AO545">
        <f t="shared" si="424"/>
        <v>-60.888722434021027</v>
      </c>
      <c r="AQ545">
        <f t="shared" si="448"/>
        <v>9.1273346238776002E-4</v>
      </c>
      <c r="AR545">
        <f t="shared" si="449"/>
        <v>-3.0211477605034855</v>
      </c>
      <c r="AT545">
        <f t="shared" si="470"/>
        <v>-6004.243736734079</v>
      </c>
      <c r="AU545">
        <f t="shared" si="471"/>
        <v>-1025.2045074739215</v>
      </c>
      <c r="AV545">
        <f t="shared" si="459"/>
        <v>-2.9724769075839776</v>
      </c>
      <c r="AW545">
        <f t="shared" si="460"/>
        <v>623.67430345064497</v>
      </c>
      <c r="AX545">
        <f t="shared" si="461"/>
        <v>-3711.0241832545221</v>
      </c>
      <c r="AY545">
        <f t="shared" si="469"/>
        <v>-1.4042923910485867</v>
      </c>
      <c r="BA545">
        <f t="shared" si="450"/>
        <v>1.6186639045157736</v>
      </c>
      <c r="BB545">
        <f t="shared" si="462"/>
        <v>4.1831336450243182</v>
      </c>
      <c r="BC545">
        <f t="shared" si="463"/>
        <v>-1.5681845165353909</v>
      </c>
      <c r="BD545">
        <f t="shared" si="451"/>
        <v>-269.85035439791034</v>
      </c>
      <c r="BF545">
        <f t="shared" si="452"/>
        <v>-70.416850915196207</v>
      </c>
      <c r="BG545">
        <f t="shared" si="453"/>
        <v>-215.25406826072535</v>
      </c>
      <c r="BH545">
        <f t="shared" si="464"/>
        <v>-35.254068260725347</v>
      </c>
      <c r="BI545">
        <f t="shared" si="465"/>
        <v>-35.254068260725347</v>
      </c>
      <c r="BJ545">
        <f t="shared" si="454"/>
        <v>0</v>
      </c>
      <c r="BK545">
        <f t="shared" si="466"/>
        <v>0</v>
      </c>
      <c r="BM545">
        <f t="shared" si="467"/>
        <v>-74.59998456022052</v>
      </c>
      <c r="BN545">
        <f t="shared" si="455"/>
        <v>-125.40371386281498</v>
      </c>
      <c r="BQ545" s="56">
        <f t="shared" si="468"/>
        <v>21.085094445309455</v>
      </c>
    </row>
    <row r="546" spans="1:69" x14ac:dyDescent="0.25">
      <c r="A546">
        <f t="shared" si="472"/>
        <v>1660000</v>
      </c>
      <c r="B546">
        <f t="shared" si="456"/>
        <v>1660</v>
      </c>
      <c r="C546">
        <f t="shared" si="425"/>
        <v>1.7270315877476305</v>
      </c>
      <c r="D546">
        <f t="shared" si="426"/>
        <v>0.95326007825827552</v>
      </c>
      <c r="F546">
        <f t="shared" si="427"/>
        <v>7.1591094856605749E-6</v>
      </c>
      <c r="G546">
        <f t="shared" si="428"/>
        <v>1.0465090726082993E-3</v>
      </c>
      <c r="H546">
        <f t="shared" si="429"/>
        <v>-3.140546140927392</v>
      </c>
      <c r="J546">
        <f t="shared" si="430"/>
        <v>15</v>
      </c>
      <c r="M546">
        <f t="shared" si="431"/>
        <v>1.5914163903273323E-3</v>
      </c>
      <c r="N546">
        <f t="shared" si="432"/>
        <v>-1.5707963250000001</v>
      </c>
      <c r="O546">
        <f t="shared" si="433"/>
        <v>413.03267944053937</v>
      </c>
      <c r="P546">
        <f t="shared" si="434"/>
        <v>1.5683752084990654</v>
      </c>
      <c r="Q546">
        <f t="shared" si="435"/>
        <v>288.96730720731483</v>
      </c>
      <c r="R546">
        <f t="shared" si="436"/>
        <v>1.5673357207989007</v>
      </c>
      <c r="S546">
        <f t="shared" si="437"/>
        <v>0.13475458579528923</v>
      </c>
      <c r="T546">
        <f t="shared" si="438"/>
        <v>-1.4356305417332498</v>
      </c>
      <c r="U546">
        <f t="shared" si="439"/>
        <v>0.16990794466400744</v>
      </c>
      <c r="V546">
        <f t="shared" si="440"/>
        <v>-1.4000600719933165</v>
      </c>
      <c r="X546">
        <f t="shared" si="457"/>
        <v>-61.867505273446355</v>
      </c>
      <c r="Y546">
        <f t="shared" si="441"/>
        <v>-198.13236225186256</v>
      </c>
      <c r="Z546">
        <f t="shared" si="458"/>
        <v>-18.13236225186256</v>
      </c>
      <c r="AC546">
        <v>1</v>
      </c>
      <c r="AD546">
        <f t="shared" si="442"/>
        <v>413.03146888080005</v>
      </c>
      <c r="AE546">
        <f t="shared" si="443"/>
        <v>-0.20247385685439573</v>
      </c>
      <c r="AF546">
        <f t="shared" si="444"/>
        <v>3.4909503190505994E-2</v>
      </c>
      <c r="AG546">
        <f t="shared" si="421"/>
        <v>336.76354598032685</v>
      </c>
      <c r="AH546">
        <f t="shared" si="422"/>
        <v>-1981.8618908737501</v>
      </c>
      <c r="AJ546">
        <f t="shared" si="445"/>
        <v>18000</v>
      </c>
      <c r="AK546">
        <f t="shared" si="446"/>
        <v>132357.81161862001</v>
      </c>
      <c r="AL546">
        <v>1</v>
      </c>
      <c r="AM546">
        <f t="shared" si="447"/>
        <v>288.96557690258999</v>
      </c>
      <c r="AN546">
        <f t="shared" si="423"/>
        <v>458.25014302767681</v>
      </c>
      <c r="AO546">
        <f t="shared" si="424"/>
        <v>-60.705327066987046</v>
      </c>
      <c r="AQ546">
        <f t="shared" si="448"/>
        <v>9.0724334924849857E-4</v>
      </c>
      <c r="AR546">
        <f t="shared" si="449"/>
        <v>-3.0120479195050152</v>
      </c>
      <c r="AT546">
        <f t="shared" si="470"/>
        <v>-5969.1574586651941</v>
      </c>
      <c r="AU546">
        <f t="shared" si="471"/>
        <v>-1016.1459690547994</v>
      </c>
      <c r="AV546">
        <f t="shared" si="459"/>
        <v>-2.9729763122738757</v>
      </c>
      <c r="AW546">
        <f t="shared" si="460"/>
        <v>622.73855055389345</v>
      </c>
      <c r="AX546">
        <f t="shared" si="461"/>
        <v>-3700.1934667723572</v>
      </c>
      <c r="AY546">
        <f t="shared" si="469"/>
        <v>-1.4040599361879023</v>
      </c>
      <c r="BA546">
        <f t="shared" si="450"/>
        <v>1.6137148685213287</v>
      </c>
      <c r="BB546">
        <f t="shared" si="462"/>
        <v>4.1565360108539586</v>
      </c>
      <c r="BC546">
        <f t="shared" si="463"/>
        <v>-1.5689163760859735</v>
      </c>
      <c r="BD546">
        <f t="shared" si="451"/>
        <v>-269.89228686140302</v>
      </c>
      <c r="BF546">
        <f t="shared" si="452"/>
        <v>-70.478453104219184</v>
      </c>
      <c r="BG546">
        <f t="shared" si="453"/>
        <v>-215.21454698333221</v>
      </c>
      <c r="BH546">
        <f t="shared" si="464"/>
        <v>-35.214546983332212</v>
      </c>
      <c r="BI546">
        <f t="shared" si="465"/>
        <v>-35.214546983332212</v>
      </c>
      <c r="BJ546">
        <f t="shared" si="454"/>
        <v>0</v>
      </c>
      <c r="BK546">
        <f t="shared" si="466"/>
        <v>0</v>
      </c>
      <c r="BM546">
        <f t="shared" si="467"/>
        <v>-74.634989115073139</v>
      </c>
      <c r="BN546">
        <f t="shared" si="455"/>
        <v>-125.32226012192922</v>
      </c>
      <c r="BQ546" s="56">
        <f t="shared" si="468"/>
        <v>21.058496811139094</v>
      </c>
    </row>
    <row r="547" spans="1:69" x14ac:dyDescent="0.25">
      <c r="A547">
        <f t="shared" si="472"/>
        <v>1665000</v>
      </c>
      <c r="B547">
        <f t="shared" si="456"/>
        <v>1665</v>
      </c>
      <c r="C547">
        <f t="shared" si="425"/>
        <v>1.7304911717413414</v>
      </c>
      <c r="D547">
        <f t="shared" si="426"/>
        <v>0.95467918190947931</v>
      </c>
      <c r="F547">
        <f t="shared" si="427"/>
        <v>7.1161761027954364E-6</v>
      </c>
      <c r="G547">
        <f t="shared" si="428"/>
        <v>1.0433663591558116E-3</v>
      </c>
      <c r="H547">
        <f t="shared" si="429"/>
        <v>-3.1405492836408442</v>
      </c>
      <c r="J547">
        <f t="shared" si="430"/>
        <v>15</v>
      </c>
      <c r="M547">
        <f t="shared" si="431"/>
        <v>1.5866373621281514E-3</v>
      </c>
      <c r="N547">
        <f t="shared" si="432"/>
        <v>-1.5707963250000001</v>
      </c>
      <c r="O547">
        <f t="shared" si="433"/>
        <v>414.2767464946354</v>
      </c>
      <c r="P547">
        <f t="shared" si="434"/>
        <v>1.5683824790962937</v>
      </c>
      <c r="Q547">
        <f t="shared" si="435"/>
        <v>289.83768025491804</v>
      </c>
      <c r="R547">
        <f t="shared" si="436"/>
        <v>1.5673461129265025</v>
      </c>
      <c r="S547">
        <f t="shared" si="437"/>
        <v>0.13435723319207013</v>
      </c>
      <c r="T547">
        <f t="shared" si="438"/>
        <v>-1.4360315410255509</v>
      </c>
      <c r="U547">
        <f t="shared" si="439"/>
        <v>0.16941237601533082</v>
      </c>
      <c r="V547">
        <f t="shared" si="440"/>
        <v>-1.4005629307785004</v>
      </c>
      <c r="X547">
        <f t="shared" si="457"/>
        <v>-61.927268034983321</v>
      </c>
      <c r="Y547">
        <f t="shared" si="441"/>
        <v>-198.10200891967057</v>
      </c>
      <c r="Z547">
        <f t="shared" si="458"/>
        <v>-18.102008919670567</v>
      </c>
      <c r="AC547">
        <v>1</v>
      </c>
      <c r="AD547">
        <f t="shared" si="442"/>
        <v>414.27553957020001</v>
      </c>
      <c r="AE547">
        <f t="shared" si="443"/>
        <v>-0.20369541581440601</v>
      </c>
      <c r="AF547">
        <f t="shared" si="444"/>
        <v>3.5014652296501497E-2</v>
      </c>
      <c r="AG547">
        <f t="shared" si="421"/>
        <v>334.80194173153723</v>
      </c>
      <c r="AH547">
        <f t="shared" si="422"/>
        <v>-1976.2475477555979</v>
      </c>
      <c r="AJ547">
        <f t="shared" si="445"/>
        <v>18000</v>
      </c>
      <c r="AK547">
        <f t="shared" si="446"/>
        <v>132756.479725905</v>
      </c>
      <c r="AL547">
        <v>1</v>
      </c>
      <c r="AM547">
        <f t="shared" si="447"/>
        <v>289.83595514627251</v>
      </c>
      <c r="AN547">
        <f t="shared" si="423"/>
        <v>458.24888320708845</v>
      </c>
      <c r="AO547">
        <f t="shared" si="424"/>
        <v>-60.523033134174312</v>
      </c>
      <c r="AQ547">
        <f t="shared" si="448"/>
        <v>9.0180262227970113E-4</v>
      </c>
      <c r="AR547">
        <f t="shared" si="449"/>
        <v>-3.0030027321914048</v>
      </c>
      <c r="AT547">
        <f t="shared" si="470"/>
        <v>-5934.3748601276257</v>
      </c>
      <c r="AU547">
        <f t="shared" si="471"/>
        <v>-1007.1933309836336</v>
      </c>
      <c r="AV547">
        <f t="shared" si="459"/>
        <v>-2.9734728049807266</v>
      </c>
      <c r="AW547">
        <f t="shared" si="460"/>
        <v>621.81051308902533</v>
      </c>
      <c r="AX547">
        <f t="shared" si="461"/>
        <v>-3689.4248076993063</v>
      </c>
      <c r="AY547">
        <f t="shared" si="469"/>
        <v>-1.403826857978417</v>
      </c>
      <c r="BA547">
        <f t="shared" si="450"/>
        <v>1.6087953806900674</v>
      </c>
      <c r="BB547">
        <f t="shared" si="462"/>
        <v>4.1300162121454909</v>
      </c>
      <c r="BC547">
        <f t="shared" si="463"/>
        <v>-1.5696459470023096</v>
      </c>
      <c r="BD547">
        <f t="shared" si="451"/>
        <v>-269.93408819581231</v>
      </c>
      <c r="BF547">
        <f t="shared" si="452"/>
        <v>-70.539837106757886</v>
      </c>
      <c r="BG547">
        <f t="shared" si="453"/>
        <v>-215.17521973196028</v>
      </c>
      <c r="BH547">
        <f t="shared" si="464"/>
        <v>-35.175219731960283</v>
      </c>
      <c r="BI547">
        <f t="shared" si="465"/>
        <v>-35.175219731960283</v>
      </c>
      <c r="BJ547">
        <f t="shared" si="454"/>
        <v>0</v>
      </c>
      <c r="BK547">
        <f t="shared" si="466"/>
        <v>0</v>
      </c>
      <c r="BM547">
        <f t="shared" si="467"/>
        <v>-74.669853318903364</v>
      </c>
      <c r="BN547">
        <f t="shared" si="455"/>
        <v>-125.24113153614799</v>
      </c>
      <c r="BQ547" s="56">
        <f t="shared" si="468"/>
        <v>21.03197701243063</v>
      </c>
    </row>
    <row r="548" spans="1:69" x14ac:dyDescent="0.25">
      <c r="A548">
        <f t="shared" si="472"/>
        <v>1670000</v>
      </c>
      <c r="B548">
        <f t="shared" si="456"/>
        <v>1670</v>
      </c>
      <c r="C548">
        <f t="shared" si="425"/>
        <v>1.7339542267831927</v>
      </c>
      <c r="D548">
        <f t="shared" si="426"/>
        <v>0.95609261992733774</v>
      </c>
      <c r="F548">
        <f t="shared" si="427"/>
        <v>7.0736277749836023E-6</v>
      </c>
      <c r="G548">
        <f t="shared" si="428"/>
        <v>1.0402424647362998E-3</v>
      </c>
      <c r="H548">
        <f t="shared" si="429"/>
        <v>-3.1405524075352638</v>
      </c>
      <c r="J548">
        <f t="shared" si="430"/>
        <v>15</v>
      </c>
      <c r="M548">
        <f t="shared" si="431"/>
        <v>1.5818869508642944E-3</v>
      </c>
      <c r="N548">
        <f t="shared" si="432"/>
        <v>-1.5707963250000001</v>
      </c>
      <c r="O548">
        <f t="shared" si="433"/>
        <v>415.52081357049968</v>
      </c>
      <c r="P548">
        <f t="shared" si="434"/>
        <v>1.5683897061572645</v>
      </c>
      <c r="Q548">
        <f t="shared" si="435"/>
        <v>290.70805333363518</v>
      </c>
      <c r="R548">
        <f t="shared" si="436"/>
        <v>1.5673564428265339</v>
      </c>
      <c r="S548">
        <f t="shared" si="437"/>
        <v>0.1339621957053225</v>
      </c>
      <c r="T548">
        <f t="shared" si="438"/>
        <v>-1.4364301823433139</v>
      </c>
      <c r="U548">
        <f t="shared" si="439"/>
        <v>0.16891964745659005</v>
      </c>
      <c r="V548">
        <f t="shared" si="440"/>
        <v>-1.4010628646034911</v>
      </c>
      <c r="X548">
        <f t="shared" si="457"/>
        <v>-61.986823933752603</v>
      </c>
      <c r="Y548">
        <f t="shared" si="441"/>
        <v>-198.07168249606383</v>
      </c>
      <c r="Z548">
        <f t="shared" si="458"/>
        <v>-18.071682496063829</v>
      </c>
      <c r="AC548">
        <v>1</v>
      </c>
      <c r="AD548">
        <f t="shared" si="442"/>
        <v>415.51961025960009</v>
      </c>
      <c r="AE548">
        <f t="shared" si="443"/>
        <v>-0.20492064863595016</v>
      </c>
      <c r="AF548">
        <f t="shared" si="444"/>
        <v>3.5119801402497E-2</v>
      </c>
      <c r="AG548">
        <f t="shared" si="421"/>
        <v>332.85725996555664</v>
      </c>
      <c r="AH548">
        <f t="shared" si="422"/>
        <v>-1970.6639232420659</v>
      </c>
      <c r="AJ548">
        <f t="shared" si="445"/>
        <v>18000</v>
      </c>
      <c r="AK548">
        <f t="shared" si="446"/>
        <v>133155.14783319001</v>
      </c>
      <c r="AL548">
        <v>1</v>
      </c>
      <c r="AM548">
        <f t="shared" si="447"/>
        <v>290.70633338995503</v>
      </c>
      <c r="AN548">
        <f t="shared" si="423"/>
        <v>458.24763468512742</v>
      </c>
      <c r="AO548">
        <f t="shared" si="424"/>
        <v>-60.341830742931471</v>
      </c>
      <c r="AQ548">
        <f t="shared" si="448"/>
        <v>8.9641069091660772E-4</v>
      </c>
      <c r="AR548">
        <f t="shared" si="449"/>
        <v>-2.9940117076614698</v>
      </c>
      <c r="AT548">
        <f t="shared" si="470"/>
        <v>-5899.8924812464475</v>
      </c>
      <c r="AU548">
        <f t="shared" si="471"/>
        <v>-998.34505752599193</v>
      </c>
      <c r="AV548">
        <f t="shared" si="459"/>
        <v>-2.9739664108473609</v>
      </c>
      <c r="AW548">
        <f t="shared" si="460"/>
        <v>620.89010888357234</v>
      </c>
      <c r="AX548">
        <f t="shared" si="461"/>
        <v>-3678.7176825747001</v>
      </c>
      <c r="AY548">
        <f t="shared" si="469"/>
        <v>-1.4035931611226611</v>
      </c>
      <c r="BA548">
        <f t="shared" si="450"/>
        <v>1.6039051754531417</v>
      </c>
      <c r="BB548">
        <f t="shared" si="462"/>
        <v>4.1035737752873285</v>
      </c>
      <c r="BC548">
        <f t="shared" si="463"/>
        <v>-1.5703732497246998</v>
      </c>
      <c r="BD548">
        <f t="shared" si="451"/>
        <v>-269.97575957228128</v>
      </c>
      <c r="BF548">
        <f t="shared" si="452"/>
        <v>-70.601004412431564</v>
      </c>
      <c r="BG548">
        <f t="shared" si="453"/>
        <v>-215.13608606127613</v>
      </c>
      <c r="BH548">
        <f t="shared" si="464"/>
        <v>-35.136086061276131</v>
      </c>
      <c r="BI548">
        <f t="shared" si="465"/>
        <v>-35.136086061276131</v>
      </c>
      <c r="BJ548">
        <f t="shared" si="454"/>
        <v>0</v>
      </c>
      <c r="BK548">
        <f t="shared" si="466"/>
        <v>0</v>
      </c>
      <c r="BM548">
        <f t="shared" si="467"/>
        <v>-74.704578187718894</v>
      </c>
      <c r="BN548">
        <f t="shared" si="455"/>
        <v>-125.16032648899488</v>
      </c>
      <c r="BQ548" s="56">
        <f t="shared" si="468"/>
        <v>21.005534575572465</v>
      </c>
    </row>
    <row r="549" spans="1:69" x14ac:dyDescent="0.25">
      <c r="A549">
        <f t="shared" si="472"/>
        <v>1675000</v>
      </c>
      <c r="B549">
        <f t="shared" si="456"/>
        <v>1675</v>
      </c>
      <c r="C549">
        <f t="shared" si="425"/>
        <v>1.7374207321175368</v>
      </c>
      <c r="D549">
        <f t="shared" si="426"/>
        <v>0.95750042055962492</v>
      </c>
      <c r="F549">
        <f t="shared" si="427"/>
        <v>7.0314599113707559E-6</v>
      </c>
      <c r="G549">
        <f t="shared" si="428"/>
        <v>1.0371372208164802E-3</v>
      </c>
      <c r="H549">
        <f t="shared" si="429"/>
        <v>-3.1405555127791835</v>
      </c>
      <c r="J549">
        <f t="shared" si="430"/>
        <v>15</v>
      </c>
      <c r="M549">
        <f t="shared" si="431"/>
        <v>1.5771649002646994E-3</v>
      </c>
      <c r="N549">
        <f t="shared" si="432"/>
        <v>-1.5707963250000001</v>
      </c>
      <c r="O549">
        <f t="shared" si="433"/>
        <v>416.76488066793723</v>
      </c>
      <c r="P549">
        <f t="shared" si="434"/>
        <v>1.5683968900718517</v>
      </c>
      <c r="Q549">
        <f t="shared" si="435"/>
        <v>291.57842644318771</v>
      </c>
      <c r="R549">
        <f t="shared" si="436"/>
        <v>1.5673667110562477</v>
      </c>
      <c r="S549">
        <f t="shared" si="437"/>
        <v>0.13356945334919759</v>
      </c>
      <c r="T549">
        <f t="shared" si="438"/>
        <v>-1.4368264862981848</v>
      </c>
      <c r="U549">
        <f t="shared" si="439"/>
        <v>0.16842973501452169</v>
      </c>
      <c r="V549">
        <f t="shared" si="440"/>
        <v>-1.4015598986668099</v>
      </c>
      <c r="X549">
        <f t="shared" si="457"/>
        <v>-62.04617431797778</v>
      </c>
      <c r="Y549">
        <f t="shared" si="441"/>
        <v>-198.04138394268324</v>
      </c>
      <c r="Z549">
        <f t="shared" si="458"/>
        <v>-18.04138394268324</v>
      </c>
      <c r="AC549">
        <v>1</v>
      </c>
      <c r="AD549">
        <f t="shared" si="442"/>
        <v>416.76368094899999</v>
      </c>
      <c r="AE549">
        <f t="shared" si="443"/>
        <v>-0.20614955531902818</v>
      </c>
      <c r="AF549">
        <f t="shared" si="444"/>
        <v>3.5224950508492496E-2</v>
      </c>
      <c r="AG549">
        <f t="shared" si="421"/>
        <v>330.92930853098301</v>
      </c>
      <c r="AH549">
        <f t="shared" si="422"/>
        <v>-1965.1107750742456</v>
      </c>
      <c r="AJ549">
        <f t="shared" si="445"/>
        <v>18000</v>
      </c>
      <c r="AK549">
        <f t="shared" si="446"/>
        <v>133553.815940475</v>
      </c>
      <c r="AL549">
        <v>1</v>
      </c>
      <c r="AM549">
        <f t="shared" si="447"/>
        <v>291.57671163363756</v>
      </c>
      <c r="AN549">
        <f t="shared" si="423"/>
        <v>458.24639732708829</v>
      </c>
      <c r="AO549">
        <f t="shared" si="424"/>
        <v>-60.161710118721359</v>
      </c>
      <c r="AQ549">
        <f t="shared" si="448"/>
        <v>8.9106697339568072E-4</v>
      </c>
      <c r="AR549">
        <f t="shared" si="449"/>
        <v>-2.9850743608755304</v>
      </c>
      <c r="AT549">
        <f t="shared" si="470"/>
        <v>-5865.7069107770103</v>
      </c>
      <c r="AU549">
        <f t="shared" si="471"/>
        <v>-989.59963946883784</v>
      </c>
      <c r="AV549">
        <f t="shared" si="459"/>
        <v>-2.9744571547309309</v>
      </c>
      <c r="AW549">
        <f t="shared" si="460"/>
        <v>619.97725681722636</v>
      </c>
      <c r="AX549">
        <f t="shared" si="461"/>
        <v>-3668.0715737132969</v>
      </c>
      <c r="AY549">
        <f t="shared" si="469"/>
        <v>-1.4033588502862999</v>
      </c>
      <c r="BA549">
        <f t="shared" si="450"/>
        <v>1.5990439904154186</v>
      </c>
      <c r="BB549">
        <f t="shared" si="462"/>
        <v>4.0772082309206885</v>
      </c>
      <c r="BC549">
        <f t="shared" si="463"/>
        <v>-1.5710983044446309</v>
      </c>
      <c r="BD549">
        <f t="shared" si="451"/>
        <v>-270.0173021476968</v>
      </c>
      <c r="BF549">
        <f t="shared" si="452"/>
        <v>-70.661956496663862</v>
      </c>
      <c r="BG549">
        <f t="shared" si="453"/>
        <v>-215.09714551934479</v>
      </c>
      <c r="BH549">
        <f t="shared" si="464"/>
        <v>-35.097145519344792</v>
      </c>
      <c r="BI549">
        <f t="shared" si="465"/>
        <v>-35.097145519344792</v>
      </c>
      <c r="BJ549">
        <f t="shared" si="454"/>
        <v>0</v>
      </c>
      <c r="BK549">
        <f t="shared" si="466"/>
        <v>0</v>
      </c>
      <c r="BM549">
        <f t="shared" si="467"/>
        <v>-74.739164727584551</v>
      </c>
      <c r="BN549">
        <f t="shared" si="455"/>
        <v>-125.079843371648</v>
      </c>
      <c r="BQ549" s="56">
        <f t="shared" si="468"/>
        <v>20.979169031205824</v>
      </c>
    </row>
    <row r="550" spans="1:69" x14ac:dyDescent="0.25">
      <c r="A550">
        <f t="shared" si="472"/>
        <v>1680000</v>
      </c>
      <c r="B550">
        <f t="shared" si="456"/>
        <v>1680</v>
      </c>
      <c r="C550">
        <f t="shared" si="425"/>
        <v>1.7408906671334465</v>
      </c>
      <c r="D550">
        <f t="shared" si="426"/>
        <v>0.95890261191862014</v>
      </c>
      <c r="F550">
        <f t="shared" si="427"/>
        <v>6.9896679893179584E-6</v>
      </c>
      <c r="G550">
        <f t="shared" si="428"/>
        <v>1.0340504608694853E-3</v>
      </c>
      <c r="H550">
        <f t="shared" si="429"/>
        <v>-3.1405585995391307</v>
      </c>
      <c r="J550">
        <f t="shared" si="430"/>
        <v>15</v>
      </c>
      <c r="M550">
        <f t="shared" si="431"/>
        <v>1.57247095710915E-3</v>
      </c>
      <c r="N550">
        <f t="shared" si="432"/>
        <v>-1.5707963250000001</v>
      </c>
      <c r="O550">
        <f t="shared" si="433"/>
        <v>418.00894778675536</v>
      </c>
      <c r="P550">
        <f t="shared" si="434"/>
        <v>1.568404031225288</v>
      </c>
      <c r="Q550">
        <f t="shared" si="435"/>
        <v>292.44879958330029</v>
      </c>
      <c r="R550">
        <f t="shared" si="436"/>
        <v>1.5673769181662633</v>
      </c>
      <c r="S550">
        <f t="shared" si="437"/>
        <v>0.13317898636500977</v>
      </c>
      <c r="T550">
        <f t="shared" si="438"/>
        <v>-1.4372204732637472</v>
      </c>
      <c r="U550">
        <f t="shared" si="439"/>
        <v>0.16794261498054525</v>
      </c>
      <c r="V550">
        <f t="shared" si="440"/>
        <v>-1.4020540578812375</v>
      </c>
      <c r="X550">
        <f t="shared" si="457"/>
        <v>-62.105320523700897</v>
      </c>
      <c r="Y550">
        <f t="shared" si="441"/>
        <v>-198.01111419945224</v>
      </c>
      <c r="Z550">
        <f t="shared" si="458"/>
        <v>-18.011114199452237</v>
      </c>
      <c r="AC550">
        <v>1</v>
      </c>
      <c r="AD550">
        <f t="shared" si="442"/>
        <v>418.00775163840007</v>
      </c>
      <c r="AE550">
        <f t="shared" si="443"/>
        <v>-0.20738213586364007</v>
      </c>
      <c r="AF550">
        <f t="shared" si="444"/>
        <v>3.5330099614487999E-2</v>
      </c>
      <c r="AG550">
        <f t="shared" si="421"/>
        <v>329.017897967794</v>
      </c>
      <c r="AH550">
        <f t="shared" si="422"/>
        <v>-1959.587863418755</v>
      </c>
      <c r="AJ550">
        <f t="shared" si="445"/>
        <v>18000</v>
      </c>
      <c r="AK550">
        <f t="shared" si="446"/>
        <v>133952.48404776002</v>
      </c>
      <c r="AL550">
        <v>1</v>
      </c>
      <c r="AM550">
        <f t="shared" si="447"/>
        <v>292.44708987732002</v>
      </c>
      <c r="AN550">
        <f t="shared" si="423"/>
        <v>458.24517100026839</v>
      </c>
      <c r="AO550">
        <f t="shared" si="424"/>
        <v>-59.982661603363546</v>
      </c>
      <c r="AQ550">
        <f t="shared" si="448"/>
        <v>8.8577089659767428E-4</v>
      </c>
      <c r="AR550">
        <f t="shared" si="449"/>
        <v>-2.9761902125681856</v>
      </c>
      <c r="AT550">
        <f t="shared" si="470"/>
        <v>-5831.8147852958218</v>
      </c>
      <c r="AU550">
        <f t="shared" si="471"/>
        <v>-980.95559359024878</v>
      </c>
      <c r="AV550">
        <f t="shared" si="459"/>
        <v>-2.974945061206911</v>
      </c>
      <c r="AW550">
        <f t="shared" si="460"/>
        <v>619.07187680649088</v>
      </c>
      <c r="AX550">
        <f t="shared" si="461"/>
        <v>-3657.485969127215</v>
      </c>
      <c r="AY550">
        <f t="shared" si="469"/>
        <v>-1.4031239300983682</v>
      </c>
      <c r="BA550">
        <f t="shared" si="450"/>
        <v>1.5942115663082286</v>
      </c>
      <c r="BB550">
        <f t="shared" si="462"/>
        <v>4.0509191138889307</v>
      </c>
      <c r="BC550">
        <f t="shared" si="463"/>
        <v>-1.5718211311085428</v>
      </c>
      <c r="BD550">
        <f t="shared" si="451"/>
        <v>-270.05871706490581</v>
      </c>
      <c r="BF550">
        <f t="shared" si="452"/>
        <v>-70.722694820852752</v>
      </c>
      <c r="BG550">
        <f t="shared" si="453"/>
        <v>-215.0583976478394</v>
      </c>
      <c r="BH550">
        <f t="shared" si="464"/>
        <v>-35.058397647839399</v>
      </c>
      <c r="BI550">
        <f t="shared" si="465"/>
        <v>-35.058397647839399</v>
      </c>
      <c r="BJ550">
        <f t="shared" si="454"/>
        <v>0</v>
      </c>
      <c r="BK550">
        <f t="shared" si="466"/>
        <v>0</v>
      </c>
      <c r="BM550">
        <f t="shared" si="467"/>
        <v>-74.773613934741689</v>
      </c>
      <c r="BN550">
        <f t="shared" si="455"/>
        <v>-124.99968058293361</v>
      </c>
      <c r="BQ550" s="56">
        <f t="shared" si="468"/>
        <v>20.952879914174069</v>
      </c>
    </row>
    <row r="551" spans="1:69" x14ac:dyDescent="0.25">
      <c r="A551">
        <f t="shared" si="472"/>
        <v>1685000</v>
      </c>
      <c r="B551">
        <f t="shared" si="456"/>
        <v>1685</v>
      </c>
      <c r="C551">
        <f t="shared" si="425"/>
        <v>1.7443640113636816</v>
      </c>
      <c r="D551">
        <f t="shared" si="426"/>
        <v>0.96029922198125661</v>
      </c>
      <c r="F551">
        <f t="shared" si="427"/>
        <v>6.9482475531889195E-6</v>
      </c>
      <c r="G551">
        <f t="shared" si="428"/>
        <v>1.0309820203450958E-3</v>
      </c>
      <c r="H551">
        <f t="shared" si="429"/>
        <v>-3.1405616679796551</v>
      </c>
      <c r="J551">
        <f t="shared" si="430"/>
        <v>15</v>
      </c>
      <c r="M551">
        <f t="shared" si="431"/>
        <v>1.56780487118301E-3</v>
      </c>
      <c r="N551">
        <f t="shared" si="432"/>
        <v>-1.5707963250000001</v>
      </c>
      <c r="O551">
        <f t="shared" si="433"/>
        <v>419.2530149267638</v>
      </c>
      <c r="P551">
        <f t="shared" si="434"/>
        <v>1.5684111299982337</v>
      </c>
      <c r="Q551">
        <f t="shared" si="435"/>
        <v>293.31917275370074</v>
      </c>
      <c r="R551">
        <f t="shared" si="436"/>
        <v>1.5673870647006647</v>
      </c>
      <c r="S551">
        <f t="shared" si="437"/>
        <v>0.13279077521805099</v>
      </c>
      <c r="T551">
        <f t="shared" si="438"/>
        <v>-1.4376121633789292</v>
      </c>
      <c r="U551">
        <f t="shared" si="439"/>
        <v>0.16745826390718477</v>
      </c>
      <c r="V551">
        <f t="shared" si="440"/>
        <v>-1.4025453668778105</v>
      </c>
      <c r="X551">
        <f t="shared" si="457"/>
        <v>-62.164263874918248</v>
      </c>
      <c r="Y551">
        <f t="shared" si="441"/>
        <v>-197.98087418498486</v>
      </c>
      <c r="Z551">
        <f t="shared" si="458"/>
        <v>-17.980874184984856</v>
      </c>
      <c r="AC551">
        <v>1</v>
      </c>
      <c r="AD551">
        <f t="shared" si="442"/>
        <v>419.25182232780003</v>
      </c>
      <c r="AE551">
        <f t="shared" si="443"/>
        <v>-0.20861839026978582</v>
      </c>
      <c r="AF551">
        <f t="shared" si="444"/>
        <v>3.5435248720483495E-2</v>
      </c>
      <c r="AG551">
        <f t="shared" si="421"/>
        <v>327.12284146272759</v>
      </c>
      <c r="AH551">
        <f t="shared" si="422"/>
        <v>-1954.0949508393287</v>
      </c>
      <c r="AJ551">
        <f t="shared" si="445"/>
        <v>18000</v>
      </c>
      <c r="AK551">
        <f t="shared" si="446"/>
        <v>134351.15215504501</v>
      </c>
      <c r="AL551">
        <v>1</v>
      </c>
      <c r="AM551">
        <f t="shared" si="447"/>
        <v>293.31746812100249</v>
      </c>
      <c r="AN551">
        <f t="shared" si="423"/>
        <v>458.24395557393007</v>
      </c>
      <c r="AO551">
        <f t="shared" si="424"/>
        <v>-59.804675653308024</v>
      </c>
      <c r="AQ551">
        <f t="shared" si="448"/>
        <v>8.8052189589395906E-4</v>
      </c>
      <c r="AR551">
        <f t="shared" si="449"/>
        <v>-2.9673587891626423</v>
      </c>
      <c r="AT551">
        <f t="shared" si="470"/>
        <v>-5798.2127884068686</v>
      </c>
      <c r="AU551">
        <f t="shared" si="471"/>
        <v>-972.41146214115213</v>
      </c>
      <c r="AV551">
        <f t="shared" si="459"/>
        <v>-2.9754301545730346</v>
      </c>
      <c r="AW551">
        <f t="shared" si="460"/>
        <v>618.17388978956819</v>
      </c>
      <c r="AX551">
        <f t="shared" si="461"/>
        <v>-3646.9603624490755</v>
      </c>
      <c r="AY551">
        <f t="shared" si="469"/>
        <v>-1.402888405151506</v>
      </c>
      <c r="BA551">
        <f t="shared" si="450"/>
        <v>1.5894076469429599</v>
      </c>
      <c r="BB551">
        <f t="shared" si="462"/>
        <v>4.0247059631876683</v>
      </c>
      <c r="BC551">
        <f t="shared" si="463"/>
        <v>-1.5725417494215286</v>
      </c>
      <c r="BD551">
        <f t="shared" si="451"/>
        <v>-270.10000545292689</v>
      </c>
      <c r="BF551">
        <f t="shared" si="452"/>
        <v>-70.783220832538234</v>
      </c>
      <c r="BG551">
        <f t="shared" si="453"/>
        <v>-215.01984198224642</v>
      </c>
      <c r="BH551">
        <f t="shared" si="464"/>
        <v>-35.019841982246419</v>
      </c>
      <c r="BI551">
        <f t="shared" si="465"/>
        <v>-35.019841982246419</v>
      </c>
      <c r="BJ551">
        <f t="shared" si="454"/>
        <v>0</v>
      </c>
      <c r="BK551">
        <f t="shared" si="466"/>
        <v>0</v>
      </c>
      <c r="BM551">
        <f t="shared" si="467"/>
        <v>-74.807926795725905</v>
      </c>
      <c r="BN551">
        <f t="shared" si="455"/>
        <v>-124.91983652931953</v>
      </c>
      <c r="BQ551" s="56">
        <f t="shared" si="468"/>
        <v>20.926666763472809</v>
      </c>
    </row>
    <row r="552" spans="1:69" x14ac:dyDescent="0.25">
      <c r="A552">
        <f t="shared" si="472"/>
        <v>1690000</v>
      </c>
      <c r="B552">
        <f t="shared" si="456"/>
        <v>1690</v>
      </c>
      <c r="C552">
        <f t="shared" si="425"/>
        <v>1.7478407444836648</v>
      </c>
      <c r="D552">
        <f t="shared" si="426"/>
        <v>0.96169027858928502</v>
      </c>
      <c r="F552">
        <f t="shared" si="427"/>
        <v>6.9071942131623455E-6</v>
      </c>
      <c r="G552">
        <f t="shared" si="428"/>
        <v>1.0279317366404977E-3</v>
      </c>
      <c r="H552">
        <f t="shared" si="429"/>
        <v>-3.1405647182633598</v>
      </c>
      <c r="J552">
        <f t="shared" si="430"/>
        <v>15</v>
      </c>
      <c r="M552">
        <f t="shared" si="431"/>
        <v>1.5631663952327642E-3</v>
      </c>
      <c r="N552">
        <f t="shared" si="432"/>
        <v>-1.5707963250000001</v>
      </c>
      <c r="O552">
        <f t="shared" si="433"/>
        <v>420.49708208777452</v>
      </c>
      <c r="P552">
        <f t="shared" si="434"/>
        <v>1.5684181867668439</v>
      </c>
      <c r="Q552">
        <f t="shared" si="435"/>
        <v>294.18954595412043</v>
      </c>
      <c r="R552">
        <f t="shared" si="436"/>
        <v>1.5673971511970968</v>
      </c>
      <c r="S552">
        <f t="shared" si="437"/>
        <v>0.13240480059445825</v>
      </c>
      <c r="T552">
        <f t="shared" si="438"/>
        <v>-1.4380015765513492</v>
      </c>
      <c r="U552">
        <f t="shared" si="439"/>
        <v>0.16697665860454763</v>
      </c>
      <c r="V552">
        <f t="shared" si="440"/>
        <v>-1.4030338500097526</v>
      </c>
      <c r="X552">
        <f t="shared" si="457"/>
        <v>-62.223005683714462</v>
      </c>
      <c r="Y552">
        <f t="shared" si="441"/>
        <v>-197.95066479698519</v>
      </c>
      <c r="Z552">
        <f t="shared" si="458"/>
        <v>-17.950664796985194</v>
      </c>
      <c r="AC552">
        <v>1</v>
      </c>
      <c r="AD552">
        <f t="shared" si="442"/>
        <v>420.49589301720005</v>
      </c>
      <c r="AE552">
        <f t="shared" si="443"/>
        <v>-0.20985831853746542</v>
      </c>
      <c r="AF552">
        <f t="shared" si="444"/>
        <v>3.5540397826478998E-2</v>
      </c>
      <c r="AG552">
        <f t="shared" ref="AG552:AG615" si="473">AC552*AE552/(AE552^2+AF552^2)+AD552*AF552/(AE552^2+AF552^2)</f>
        <v>325.24395480551516</v>
      </c>
      <c r="AH552">
        <f t="shared" ref="AH552:AH615" si="474">AD552*AE552/(AE552^2+AF552^2)-AC552*AF552/(AE552^2+AF552^2)</f>
        <v>-1948.631802268769</v>
      </c>
      <c r="AJ552">
        <f t="shared" si="445"/>
        <v>18000</v>
      </c>
      <c r="AK552">
        <f t="shared" si="446"/>
        <v>134749.82026233</v>
      </c>
      <c r="AL552">
        <v>1</v>
      </c>
      <c r="AM552">
        <f t="shared" si="447"/>
        <v>294.18784636468502</v>
      </c>
      <c r="AN552">
        <f t="shared" ref="AN552:AN615" si="475">AJ552*AL552/(AL552^2+AM552^2)+AK552*AM552/(AL552^2+AM552^2)</f>
        <v>458.24275091926694</v>
      </c>
      <c r="AO552">
        <f t="shared" ref="AO552:AO615" si="476">AK552*AL552/(AL552^2+AM552^2)-AJ552*AM552/(AL552^2+AM552^2)</f>
        <v>-59.627742837939635</v>
      </c>
      <c r="AQ552">
        <f t="shared" si="448"/>
        <v>8.7531941499602469E-4</v>
      </c>
      <c r="AR552">
        <f t="shared" si="449"/>
        <v>-2.9585796226865635</v>
      </c>
      <c r="AT552">
        <f t="shared" si="470"/>
        <v>-5764.8976499631217</v>
      </c>
      <c r="AU552">
        <f t="shared" si="471"/>
        <v>-963.96581233879124</v>
      </c>
      <c r="AV552">
        <f t="shared" si="459"/>
        <v>-2.9759124588531685</v>
      </c>
      <c r="AW552">
        <f t="shared" si="460"/>
        <v>617.28321771148956</v>
      </c>
      <c r="AX552">
        <f t="shared" si="461"/>
        <v>-3636.4942528563847</v>
      </c>
      <c r="AY552">
        <f t="shared" si="469"/>
        <v>-1.402652280002197</v>
      </c>
      <c r="BA552">
        <f t="shared" si="450"/>
        <v>1.5846319791654713</v>
      </c>
      <c r="BB552">
        <f t="shared" si="462"/>
        <v>3.9985683219156036</v>
      </c>
      <c r="BC552">
        <f t="shared" si="463"/>
        <v>-1.5732601788509715</v>
      </c>
      <c r="BD552">
        <f t="shared" si="451"/>
        <v>-270.14116842715902</v>
      </c>
      <c r="BF552">
        <f t="shared" si="452"/>
        <v>-70.843535965567398</v>
      </c>
      <c r="BG552">
        <f t="shared" si="453"/>
        <v>-214.98147805206642</v>
      </c>
      <c r="BH552">
        <f t="shared" si="464"/>
        <v>-34.981478052066421</v>
      </c>
      <c r="BI552">
        <f t="shared" si="465"/>
        <v>-34.981478052066421</v>
      </c>
      <c r="BJ552">
        <f t="shared" si="454"/>
        <v>0</v>
      </c>
      <c r="BK552">
        <f t="shared" si="466"/>
        <v>0</v>
      </c>
      <c r="BM552">
        <f t="shared" si="467"/>
        <v>-74.842104287483011</v>
      </c>
      <c r="BN552">
        <f t="shared" si="455"/>
        <v>-124.84030962490745</v>
      </c>
      <c r="BQ552" s="56">
        <f t="shared" si="468"/>
        <v>20.900529122200741</v>
      </c>
    </row>
    <row r="553" spans="1:69" x14ac:dyDescent="0.25">
      <c r="A553">
        <f t="shared" si="472"/>
        <v>1695000</v>
      </c>
      <c r="B553">
        <f t="shared" si="456"/>
        <v>1695</v>
      </c>
      <c r="C553">
        <f t="shared" si="425"/>
        <v>1.7513208463104613</v>
      </c>
      <c r="D553">
        <f t="shared" si="426"/>
        <v>0.96307580944944793</v>
      </c>
      <c r="F553">
        <f t="shared" si="427"/>
        <v>6.8665036440687803E-6</v>
      </c>
      <c r="G553">
        <f t="shared" si="428"/>
        <v>1.0248994490715589E-3</v>
      </c>
      <c r="H553">
        <f t="shared" si="429"/>
        <v>-3.1405677505509288</v>
      </c>
      <c r="J553">
        <f t="shared" si="430"/>
        <v>15</v>
      </c>
      <c r="M553">
        <f t="shared" si="431"/>
        <v>1.5585552849223434E-3</v>
      </c>
      <c r="N553">
        <f t="shared" si="432"/>
        <v>-1.5707963250000001</v>
      </c>
      <c r="O553">
        <f t="shared" si="433"/>
        <v>421.74114926960158</v>
      </c>
      <c r="P553">
        <f t="shared" si="434"/>
        <v>1.5684252019028357</v>
      </c>
      <c r="Q553">
        <f t="shared" si="435"/>
        <v>295.05991918429362</v>
      </c>
      <c r="R553">
        <f t="shared" si="436"/>
        <v>1.5674071781868608</v>
      </c>
      <c r="S553">
        <f t="shared" si="437"/>
        <v>0.13202104339813264</v>
      </c>
      <c r="T553">
        <f t="shared" si="438"/>
        <v>-1.4383887324606091</v>
      </c>
      <c r="U553">
        <f t="shared" si="439"/>
        <v>0.16649777613685865</v>
      </c>
      <c r="V553">
        <f t="shared" si="440"/>
        <v>-1.4035195313563407</v>
      </c>
      <c r="X553">
        <f t="shared" si="457"/>
        <v>-62.281547250394866</v>
      </c>
      <c r="Y553">
        <f t="shared" si="441"/>
        <v>-197.92048691264034</v>
      </c>
      <c r="Z553">
        <f t="shared" si="458"/>
        <v>-17.920486912640342</v>
      </c>
      <c r="AC553">
        <v>1</v>
      </c>
      <c r="AD553">
        <f t="shared" si="442"/>
        <v>421.73996370660001</v>
      </c>
      <c r="AE553">
        <f t="shared" si="443"/>
        <v>-0.21110192066667888</v>
      </c>
      <c r="AF553">
        <f t="shared" si="444"/>
        <v>3.5645546932474494E-2</v>
      </c>
      <c r="AG553">
        <f t="shared" si="473"/>
        <v>323.38105634594552</v>
      </c>
      <c r="AH553">
        <f t="shared" si="474"/>
        <v>-1943.1981849812557</v>
      </c>
      <c r="AJ553">
        <f t="shared" si="445"/>
        <v>18000</v>
      </c>
      <c r="AK553">
        <f t="shared" si="446"/>
        <v>135148.48836961499</v>
      </c>
      <c r="AL553">
        <v>1</v>
      </c>
      <c r="AM553">
        <f t="shared" si="447"/>
        <v>295.05822460836754</v>
      </c>
      <c r="AN553">
        <f t="shared" si="475"/>
        <v>458.24155690936993</v>
      </c>
      <c r="AO553">
        <f t="shared" si="476"/>
        <v>-59.451853837912516</v>
      </c>
      <c r="AQ553">
        <f t="shared" si="448"/>
        <v>8.7016290580808507E-4</v>
      </c>
      <c r="AR553">
        <f t="shared" si="449"/>
        <v>-2.9498522506894083</v>
      </c>
      <c r="AT553">
        <f t="shared" si="470"/>
        <v>-5731.8661453028571</v>
      </c>
      <c r="AU553">
        <f t="shared" si="471"/>
        <v>-955.61723587160998</v>
      </c>
      <c r="AV553">
        <f t="shared" si="459"/>
        <v>-2.9763919978011169</v>
      </c>
      <c r="AW553">
        <f t="shared" si="460"/>
        <v>616.39978350947831</v>
      </c>
      <c r="AX553">
        <f t="shared" si="461"/>
        <v>-3626.0871449971064</v>
      </c>
      <c r="AY553">
        <f t="shared" si="469"/>
        <v>-1.4024155591710075</v>
      </c>
      <c r="BA553">
        <f t="shared" si="450"/>
        <v>1.5798843128113145</v>
      </c>
      <c r="BB553">
        <f t="shared" si="462"/>
        <v>3.9725057372260837</v>
      </c>
      <c r="BC553">
        <f t="shared" si="463"/>
        <v>-1.5739764386301094</v>
      </c>
      <c r="BD553">
        <f t="shared" si="451"/>
        <v>-270.18220708958552</v>
      </c>
      <c r="BF553">
        <f t="shared" si="452"/>
        <v>-70.903641640257362</v>
      </c>
      <c r="BG553">
        <f t="shared" si="453"/>
        <v>-214.94330538100991</v>
      </c>
      <c r="BH553">
        <f t="shared" si="464"/>
        <v>-34.943305381009907</v>
      </c>
      <c r="BI553">
        <f t="shared" si="465"/>
        <v>-34.943305381009907</v>
      </c>
      <c r="BJ553">
        <f t="shared" si="454"/>
        <v>0</v>
      </c>
      <c r="BK553">
        <f t="shared" si="466"/>
        <v>0</v>
      </c>
      <c r="BM553">
        <f t="shared" si="467"/>
        <v>-74.876147377483449</v>
      </c>
      <c r="BN553">
        <f t="shared" si="455"/>
        <v>-124.76109829142445</v>
      </c>
      <c r="BQ553" s="56">
        <f t="shared" si="468"/>
        <v>20.874466537511221</v>
      </c>
    </row>
    <row r="554" spans="1:69" x14ac:dyDescent="0.25">
      <c r="A554">
        <f t="shared" si="472"/>
        <v>1700000</v>
      </c>
      <c r="B554">
        <f t="shared" si="456"/>
        <v>1700</v>
      </c>
      <c r="C554">
        <f t="shared" si="425"/>
        <v>1.7548042968017623</v>
      </c>
      <c r="D554">
        <f t="shared" si="426"/>
        <v>0.96445584213366709</v>
      </c>
      <c r="F554">
        <f t="shared" si="427"/>
        <v>6.8261715842513395E-6</v>
      </c>
      <c r="G554">
        <f t="shared" si="428"/>
        <v>1.0218849988446114E-3</v>
      </c>
      <c r="H554">
        <f t="shared" si="429"/>
        <v>-3.1405707650011556</v>
      </c>
      <c r="J554">
        <f t="shared" si="430"/>
        <v>15</v>
      </c>
      <c r="M554">
        <f t="shared" si="431"/>
        <v>1.5539712987902188E-3</v>
      </c>
      <c r="N554">
        <f t="shared" si="432"/>
        <v>-1.5707963250000001</v>
      </c>
      <c r="O554">
        <f t="shared" si="433"/>
        <v>422.98521647206132</v>
      </c>
      <c r="P554">
        <f t="shared" si="434"/>
        <v>1.5684321757735531</v>
      </c>
      <c r="Q554">
        <f t="shared" si="435"/>
        <v>295.9302924439578</v>
      </c>
      <c r="R554">
        <f t="shared" si="436"/>
        <v>1.5674171461950075</v>
      </c>
      <c r="S554">
        <f t="shared" si="437"/>
        <v>0.13163948474770951</v>
      </c>
      <c r="T554">
        <f t="shared" si="438"/>
        <v>-1.4387736505615278</v>
      </c>
      <c r="U554">
        <f t="shared" si="439"/>
        <v>0.16602159381904918</v>
      </c>
      <c r="V554">
        <f t="shared" si="440"/>
        <v>-1.4040024347267066</v>
      </c>
      <c r="X554">
        <f t="shared" si="457"/>
        <v>-62.339889863616065</v>
      </c>
      <c r="Y554">
        <f t="shared" si="441"/>
        <v>-197.89034138900504</v>
      </c>
      <c r="Z554">
        <f t="shared" si="458"/>
        <v>-17.890341389005044</v>
      </c>
      <c r="AC554">
        <v>1</v>
      </c>
      <c r="AD554">
        <f t="shared" si="442"/>
        <v>422.98403439600008</v>
      </c>
      <c r="AE554">
        <f t="shared" si="443"/>
        <v>-0.21234919665742621</v>
      </c>
      <c r="AF554">
        <f t="shared" si="444"/>
        <v>3.5750696038469996E-2</v>
      </c>
      <c r="AG554">
        <f t="shared" si="473"/>
        <v>321.53396695174439</v>
      </c>
      <c r="AH554">
        <f t="shared" si="474"/>
        <v>-1937.7938685650042</v>
      </c>
      <c r="AJ554">
        <f t="shared" si="445"/>
        <v>18000</v>
      </c>
      <c r="AK554">
        <f t="shared" si="446"/>
        <v>135547.15647690001</v>
      </c>
      <c r="AL554">
        <v>1</v>
      </c>
      <c r="AM554">
        <f t="shared" si="447"/>
        <v>295.92860285205001</v>
      </c>
      <c r="AN554">
        <f t="shared" si="475"/>
        <v>458.24037341919325</v>
      </c>
      <c r="AO554">
        <f t="shared" si="476"/>
        <v>-59.276999443513873</v>
      </c>
      <c r="AQ554">
        <f t="shared" si="448"/>
        <v>8.6505182828271383E-4</v>
      </c>
      <c r="AR554">
        <f t="shared" si="449"/>
        <v>-2.9411762161612272</v>
      </c>
      <c r="AT554">
        <f t="shared" si="470"/>
        <v>-5699.1150945004792</v>
      </c>
      <c r="AU554">
        <f t="shared" si="471"/>
        <v>-947.36434841527785</v>
      </c>
      <c r="AV554">
        <f t="shared" si="459"/>
        <v>-2.9768687949043686</v>
      </c>
      <c r="AW554">
        <f t="shared" si="460"/>
        <v>615.52351109854328</v>
      </c>
      <c r="AX554">
        <f t="shared" si="461"/>
        <v>-3615.7385489164026</v>
      </c>
      <c r="AY554">
        <f t="shared" si="469"/>
        <v>-1.4021782471428275</v>
      </c>
      <c r="BA554">
        <f t="shared" si="450"/>
        <v>1.5751644006617476</v>
      </c>
      <c r="BB554">
        <f t="shared" si="462"/>
        <v>3.9465177602793862</v>
      </c>
      <c r="BC554">
        <f t="shared" si="463"/>
        <v>-1.5746905477615412</v>
      </c>
      <c r="BD554">
        <f t="shared" si="451"/>
        <v>-270.22312252897507</v>
      </c>
      <c r="BF554">
        <f t="shared" si="452"/>
        <v>-70.963539263555674</v>
      </c>
      <c r="BG554">
        <f t="shared" si="453"/>
        <v>-214.90532348718898</v>
      </c>
      <c r="BH554">
        <f t="shared" si="464"/>
        <v>-34.90532348718898</v>
      </c>
      <c r="BI554">
        <f t="shared" si="465"/>
        <v>-34.90532348718898</v>
      </c>
      <c r="BJ554">
        <f t="shared" si="454"/>
        <v>0</v>
      </c>
      <c r="BK554">
        <f t="shared" si="466"/>
        <v>0</v>
      </c>
      <c r="BM554">
        <f t="shared" si="467"/>
        <v>-74.910057023835066</v>
      </c>
      <c r="BN554">
        <f t="shared" si="455"/>
        <v>-124.68220095821394</v>
      </c>
      <c r="BQ554" s="56">
        <f t="shared" si="468"/>
        <v>20.848478560564523</v>
      </c>
    </row>
    <row r="555" spans="1:69" x14ac:dyDescent="0.25">
      <c r="A555">
        <f t="shared" si="472"/>
        <v>1705000</v>
      </c>
      <c r="B555">
        <f t="shared" si="456"/>
        <v>1705</v>
      </c>
      <c r="C555">
        <f t="shared" si="425"/>
        <v>1.7582910760548789</v>
      </c>
      <c r="D555">
        <f t="shared" si="426"/>
        <v>0.96583040407924414</v>
      </c>
      <c r="F555">
        <f t="shared" si="427"/>
        <v>6.7861938344498319E-6</v>
      </c>
      <c r="G555">
        <f t="shared" si="428"/>
        <v>1.0188882290287323E-3</v>
      </c>
      <c r="H555">
        <f t="shared" si="429"/>
        <v>-3.1405737617709715</v>
      </c>
      <c r="J555">
        <f t="shared" si="430"/>
        <v>15</v>
      </c>
      <c r="M555">
        <f t="shared" si="431"/>
        <v>1.5494141982072562E-3</v>
      </c>
      <c r="N555">
        <f t="shared" si="432"/>
        <v>-1.5707963250000001</v>
      </c>
      <c r="O555">
        <f t="shared" si="433"/>
        <v>424.22928369497231</v>
      </c>
      <c r="P555">
        <f t="shared" si="434"/>
        <v>1.5684391087420309</v>
      </c>
      <c r="Q555">
        <f t="shared" si="435"/>
        <v>296.80066573285342</v>
      </c>
      <c r="R555">
        <f t="shared" si="436"/>
        <v>1.5674270557404291</v>
      </c>
      <c r="S555">
        <f t="shared" si="437"/>
        <v>0.13126010597357846</v>
      </c>
      <c r="T555">
        <f t="shared" si="438"/>
        <v>-1.4391563500873223</v>
      </c>
      <c r="U555">
        <f t="shared" si="439"/>
        <v>0.16554808921339981</v>
      </c>
      <c r="V555">
        <f t="shared" si="440"/>
        <v>-1.4044825836635773</v>
      </c>
      <c r="X555">
        <f t="shared" si="457"/>
        <v>-62.398034800514907</v>
      </c>
      <c r="Y555">
        <f t="shared" si="441"/>
        <v>-197.86022906337965</v>
      </c>
      <c r="Z555">
        <f t="shared" si="458"/>
        <v>-17.860229063379649</v>
      </c>
      <c r="AC555">
        <v>1</v>
      </c>
      <c r="AD555">
        <f t="shared" si="442"/>
        <v>424.22810508540005</v>
      </c>
      <c r="AE555">
        <f t="shared" si="443"/>
        <v>-0.21360014650970735</v>
      </c>
      <c r="AF555">
        <f t="shared" si="444"/>
        <v>3.5855845144465499E-2</v>
      </c>
      <c r="AG555">
        <f t="shared" si="473"/>
        <v>319.70250996725031</v>
      </c>
      <c r="AH555">
        <f t="shared" si="474"/>
        <v>-1932.4186248952724</v>
      </c>
      <c r="AJ555">
        <f t="shared" si="445"/>
        <v>18000</v>
      </c>
      <c r="AK555">
        <f t="shared" si="446"/>
        <v>135945.824584185</v>
      </c>
      <c r="AL555">
        <v>1</v>
      </c>
      <c r="AM555">
        <f t="shared" si="447"/>
        <v>296.79898109573253</v>
      </c>
      <c r="AN555">
        <f t="shared" si="475"/>
        <v>458.23920032552155</v>
      </c>
      <c r="AO555">
        <f t="shared" si="476"/>
        <v>-59.103170553056529</v>
      </c>
      <c r="AQ555">
        <f t="shared" si="448"/>
        <v>8.5998565027943941E-4</v>
      </c>
      <c r="AR555">
        <f t="shared" si="449"/>
        <v>-2.9325510674528883</v>
      </c>
      <c r="AT555">
        <f t="shared" si="470"/>
        <v>-5666.641361631544</v>
      </c>
      <c r="AU555">
        <f t="shared" si="471"/>
        <v>-939.20578915957026</v>
      </c>
      <c r="AV555">
        <f t="shared" si="459"/>
        <v>-2.9773428733877814</v>
      </c>
      <c r="AW555">
        <f t="shared" si="460"/>
        <v>614.65432535729917</v>
      </c>
      <c r="AX555">
        <f t="shared" si="461"/>
        <v>-3605.4479799845376</v>
      </c>
      <c r="AY555">
        <f t="shared" si="469"/>
        <v>-1.4019403483671138</v>
      </c>
      <c r="BA555">
        <f t="shared" si="450"/>
        <v>1.5704719984005189</v>
      </c>
      <c r="BB555">
        <f t="shared" si="462"/>
        <v>3.9206039461956794</v>
      </c>
      <c r="BC555">
        <f t="shared" si="463"/>
        <v>-1.5754025250206676</v>
      </c>
      <c r="BD555">
        <f t="shared" si="451"/>
        <v>-270.26391582107885</v>
      </c>
      <c r="BF555">
        <f t="shared" si="452"/>
        <v>-71.023230229198589</v>
      </c>
      <c r="BG555">
        <f t="shared" si="453"/>
        <v>-214.86753188330476</v>
      </c>
      <c r="BH555">
        <f t="shared" si="464"/>
        <v>-34.867531883304764</v>
      </c>
      <c r="BI555">
        <f t="shared" si="465"/>
        <v>-34.867531883304764</v>
      </c>
      <c r="BJ555">
        <f t="shared" si="454"/>
        <v>0</v>
      </c>
      <c r="BK555">
        <f t="shared" si="466"/>
        <v>0</v>
      </c>
      <c r="BM555">
        <f t="shared" si="467"/>
        <v>-74.943834175394272</v>
      </c>
      <c r="BN555">
        <f t="shared" si="455"/>
        <v>-124.60361606222591</v>
      </c>
      <c r="BQ555" s="56">
        <f t="shared" si="468"/>
        <v>20.822564746480815</v>
      </c>
    </row>
    <row r="556" spans="1:69" x14ac:dyDescent="0.25">
      <c r="A556">
        <f t="shared" si="472"/>
        <v>1710000</v>
      </c>
      <c r="B556">
        <f t="shared" si="456"/>
        <v>1710</v>
      </c>
      <c r="C556">
        <f t="shared" si="425"/>
        <v>1.7617811643057377</v>
      </c>
      <c r="D556">
        <f t="shared" si="426"/>
        <v>0.9671995225890706</v>
      </c>
      <c r="F556">
        <f t="shared" si="427"/>
        <v>6.7465662567076565E-6</v>
      </c>
      <c r="G556">
        <f t="shared" si="428"/>
        <v>1.0159089845285076E-3</v>
      </c>
      <c r="H556">
        <f t="shared" si="429"/>
        <v>-3.1405767410154719</v>
      </c>
      <c r="J556">
        <f t="shared" si="430"/>
        <v>15</v>
      </c>
      <c r="M556">
        <f t="shared" si="431"/>
        <v>1.5448837473353049E-3</v>
      </c>
      <c r="N556">
        <f t="shared" si="432"/>
        <v>-1.5707963250000001</v>
      </c>
      <c r="O556">
        <f t="shared" si="433"/>
        <v>425.47335093815497</v>
      </c>
      <c r="P556">
        <f t="shared" si="434"/>
        <v>1.568446001167058</v>
      </c>
      <c r="Q556">
        <f t="shared" si="435"/>
        <v>297.67103905072423</v>
      </c>
      <c r="R556">
        <f t="shared" si="436"/>
        <v>1.5674369073359484</v>
      </c>
      <c r="S556">
        <f t="shared" si="437"/>
        <v>0.1308828886149522</v>
      </c>
      <c r="T556">
        <f t="shared" si="438"/>
        <v>-1.4395368500527359</v>
      </c>
      <c r="U556">
        <f t="shared" si="439"/>
        <v>0.16507724012623576</v>
      </c>
      <c r="V556">
        <f t="shared" si="440"/>
        <v>-1.404960001446953</v>
      </c>
      <c r="X556">
        <f t="shared" si="457"/>
        <v>-62.455983326835678</v>
      </c>
      <c r="Y556">
        <f t="shared" si="441"/>
        <v>-197.83015075368064</v>
      </c>
      <c r="Z556">
        <f t="shared" si="458"/>
        <v>-17.830150753680641</v>
      </c>
      <c r="AC556">
        <v>1</v>
      </c>
      <c r="AD556">
        <f t="shared" si="442"/>
        <v>425.47217577480001</v>
      </c>
      <c r="AE556">
        <f t="shared" si="443"/>
        <v>-0.21485477022352242</v>
      </c>
      <c r="AF556">
        <f t="shared" si="444"/>
        <v>3.5960994250460995E-2</v>
      </c>
      <c r="AG556">
        <f t="shared" si="473"/>
        <v>317.886511172871</v>
      </c>
      <c r="AH556">
        <f t="shared" si="474"/>
        <v>-1927.0722281077092</v>
      </c>
      <c r="AJ556">
        <f t="shared" si="445"/>
        <v>18000</v>
      </c>
      <c r="AK556">
        <f t="shared" si="446"/>
        <v>136344.49269147002</v>
      </c>
      <c r="AL556">
        <v>1</v>
      </c>
      <c r="AM556">
        <f t="shared" si="447"/>
        <v>297.669359339415</v>
      </c>
      <c r="AN556">
        <f t="shared" si="475"/>
        <v>458.23803750693884</v>
      </c>
      <c r="AO556">
        <f t="shared" si="476"/>
        <v>-58.930358171299766</v>
      </c>
      <c r="AQ556">
        <f t="shared" si="448"/>
        <v>8.549638474262297E-4</v>
      </c>
      <c r="AR556">
        <f t="shared" si="449"/>
        <v>-2.9239763581977054</v>
      </c>
      <c r="AT556">
        <f t="shared" si="470"/>
        <v>-5634.4418540516799</v>
      </c>
      <c r="AU556">
        <f t="shared" si="471"/>
        <v>-931.14022034583672</v>
      </c>
      <c r="AV556">
        <f t="shared" si="459"/>
        <v>-2.9778142562172025</v>
      </c>
      <c r="AW556">
        <f t="shared" si="460"/>
        <v>613.79215211401242</v>
      </c>
      <c r="AX556">
        <f t="shared" si="461"/>
        <v>-3595.2149588259081</v>
      </c>
      <c r="AY556">
        <f t="shared" si="469"/>
        <v>-1.4017018672581332</v>
      </c>
      <c r="BA556">
        <f t="shared" si="450"/>
        <v>1.5658068645714127</v>
      </c>
      <c r="BB556">
        <f t="shared" si="462"/>
        <v>3.8947638540086897</v>
      </c>
      <c r="BC556">
        <f t="shared" si="463"/>
        <v>-1.5761123889590694</v>
      </c>
      <c r="BD556">
        <f t="shared" si="451"/>
        <v>-270.3045880288243</v>
      </c>
      <c r="BF556">
        <f t="shared" si="452"/>
        <v>-71.082715917867034</v>
      </c>
      <c r="BG556">
        <f t="shared" si="453"/>
        <v>-214.82993007683049</v>
      </c>
      <c r="BH556">
        <f t="shared" si="464"/>
        <v>-34.829930076830493</v>
      </c>
      <c r="BI556">
        <f t="shared" si="465"/>
        <v>-34.829930076830493</v>
      </c>
      <c r="BJ556">
        <f t="shared" si="454"/>
        <v>0</v>
      </c>
      <c r="BK556">
        <f t="shared" si="466"/>
        <v>0</v>
      </c>
      <c r="BM556">
        <f t="shared" si="467"/>
        <v>-74.977479771875736</v>
      </c>
      <c r="BN556">
        <f t="shared" si="455"/>
        <v>-124.52534204800619</v>
      </c>
      <c r="BQ556" s="56">
        <f t="shared" si="468"/>
        <v>20.796724654293826</v>
      </c>
    </row>
    <row r="557" spans="1:69" x14ac:dyDescent="0.25">
      <c r="A557">
        <f t="shared" si="472"/>
        <v>1715000</v>
      </c>
      <c r="B557">
        <f t="shared" si="456"/>
        <v>1715</v>
      </c>
      <c r="C557">
        <f t="shared" si="425"/>
        <v>1.765274541927883</v>
      </c>
      <c r="D557">
        <f t="shared" si="426"/>
        <v>0.96856322483185131</v>
      </c>
      <c r="F557">
        <f t="shared" si="427"/>
        <v>6.7072847733009828E-6</v>
      </c>
      <c r="G557">
        <f t="shared" si="428"/>
        <v>1.0129471120572768E-3</v>
      </c>
      <c r="H557">
        <f t="shared" si="429"/>
        <v>-3.1405797028879427</v>
      </c>
      <c r="J557">
        <f t="shared" si="430"/>
        <v>15</v>
      </c>
      <c r="M557">
        <f t="shared" si="431"/>
        <v>1.5403797130865142E-3</v>
      </c>
      <c r="N557">
        <f t="shared" si="432"/>
        <v>-1.5707963250000001</v>
      </c>
      <c r="O557">
        <f t="shared" si="433"/>
        <v>426.71741820143217</v>
      </c>
      <c r="P557">
        <f t="shared" si="434"/>
        <v>1.5684528534032391</v>
      </c>
      <c r="Q557">
        <f t="shared" si="435"/>
        <v>298.54141239731678</v>
      </c>
      <c r="R557">
        <f t="shared" si="436"/>
        <v>1.5674467014884086</v>
      </c>
      <c r="S557">
        <f t="shared" si="437"/>
        <v>0.13050781441698361</v>
      </c>
      <c r="T557">
        <f t="shared" si="438"/>
        <v>-1.4399151692571115</v>
      </c>
      <c r="U557">
        <f t="shared" si="439"/>
        <v>0.1646090246046743</v>
      </c>
      <c r="V557">
        <f t="shared" si="440"/>
        <v>-1.4054347110977261</v>
      </c>
      <c r="X557">
        <f t="shared" si="457"/>
        <v>-62.513736697055819</v>
      </c>
      <c r="Y557">
        <f t="shared" si="441"/>
        <v>-197.80010725880408</v>
      </c>
      <c r="Z557">
        <f t="shared" si="458"/>
        <v>-17.800107258804076</v>
      </c>
      <c r="AC557">
        <v>1</v>
      </c>
      <c r="AD557">
        <f t="shared" si="442"/>
        <v>426.71624646420003</v>
      </c>
      <c r="AE557">
        <f t="shared" si="443"/>
        <v>-0.21611306779887138</v>
      </c>
      <c r="AF557">
        <f t="shared" si="444"/>
        <v>3.6066143356456498E-2</v>
      </c>
      <c r="AG557">
        <f t="shared" si="473"/>
        <v>316.08579874530403</v>
      </c>
      <c r="AH557">
        <f t="shared" si="474"/>
        <v>-1921.7544545720466</v>
      </c>
      <c r="AJ557">
        <f t="shared" si="445"/>
        <v>18000</v>
      </c>
      <c r="AK557">
        <f t="shared" si="446"/>
        <v>136743.16079875501</v>
      </c>
      <c r="AL557">
        <v>1</v>
      </c>
      <c r="AM557">
        <f t="shared" si="447"/>
        <v>298.53973758309752</v>
      </c>
      <c r="AN557">
        <f t="shared" si="475"/>
        <v>458.23688484379596</v>
      </c>
      <c r="AO557">
        <f t="shared" si="476"/>
        <v>-58.758553407897722</v>
      </c>
      <c r="AQ557">
        <f t="shared" si="448"/>
        <v>8.49985902983799E-4</v>
      </c>
      <c r="AR557">
        <f t="shared" si="449"/>
        <v>-2.9154516472344305</v>
      </c>
      <c r="AT557">
        <f t="shared" si="470"/>
        <v>-5602.5135216891103</v>
      </c>
      <c r="AU557">
        <f t="shared" si="471"/>
        <v>-923.16632681478984</v>
      </c>
      <c r="AV557">
        <f t="shared" si="459"/>
        <v>-2.9782829661030359</v>
      </c>
      <c r="AW557">
        <f t="shared" si="460"/>
        <v>612.93691813286489</v>
      </c>
      <c r="AX557">
        <f t="shared" si="461"/>
        <v>-3585.0390112491896</v>
      </c>
      <c r="AY557">
        <f t="shared" si="469"/>
        <v>-1.4014628081952076</v>
      </c>
      <c r="BA557">
        <f t="shared" si="450"/>
        <v>1.5611687605365361</v>
      </c>
      <c r="BB557">
        <f t="shared" si="462"/>
        <v>3.868997046620037</v>
      </c>
      <c r="BC557">
        <f t="shared" si="463"/>
        <v>-1.5768201579078283</v>
      </c>
      <c r="BD557">
        <f t="shared" si="451"/>
        <v>-270.34514020250492</v>
      </c>
      <c r="BF557">
        <f t="shared" si="452"/>
        <v>-71.141997697340358</v>
      </c>
      <c r="BG557">
        <f t="shared" si="453"/>
        <v>-214.79251757019023</v>
      </c>
      <c r="BH557">
        <f t="shared" si="464"/>
        <v>-34.792517570190228</v>
      </c>
      <c r="BI557">
        <f t="shared" si="465"/>
        <v>-34.792517570190228</v>
      </c>
      <c r="BJ557">
        <f t="shared" si="454"/>
        <v>0</v>
      </c>
      <c r="BK557">
        <f t="shared" si="466"/>
        <v>0</v>
      </c>
      <c r="BM557">
        <f t="shared" si="467"/>
        <v>-75.010994743960396</v>
      </c>
      <c r="BN557">
        <f t="shared" si="455"/>
        <v>-124.44737736768528</v>
      </c>
      <c r="BQ557" s="56">
        <f t="shared" si="468"/>
        <v>20.770957846905173</v>
      </c>
    </row>
    <row r="558" spans="1:69" x14ac:dyDescent="0.25">
      <c r="A558">
        <f t="shared" si="472"/>
        <v>1720000</v>
      </c>
      <c r="B558">
        <f t="shared" si="456"/>
        <v>1720</v>
      </c>
      <c r="C558">
        <f t="shared" si="425"/>
        <v>1.7687711894314859</v>
      </c>
      <c r="D558">
        <f t="shared" si="426"/>
        <v>0.96992153784233781</v>
      </c>
      <c r="F558">
        <f t="shared" si="427"/>
        <v>6.6683453656897045E-6</v>
      </c>
      <c r="G558">
        <f t="shared" si="428"/>
        <v>1.010002460110839E-3</v>
      </c>
      <c r="H558">
        <f t="shared" si="429"/>
        <v>-3.1405826475398895</v>
      </c>
      <c r="J558">
        <f t="shared" si="430"/>
        <v>15</v>
      </c>
      <c r="M558">
        <f t="shared" si="431"/>
        <v>1.5359018650833558E-3</v>
      </c>
      <c r="N558">
        <f t="shared" si="432"/>
        <v>-1.5707963250000001</v>
      </c>
      <c r="O558">
        <f t="shared" si="433"/>
        <v>427.96148548462861</v>
      </c>
      <c r="P558">
        <f t="shared" si="434"/>
        <v>1.5684596658010561</v>
      </c>
      <c r="Q558">
        <f t="shared" si="435"/>
        <v>299.41178577238043</v>
      </c>
      <c r="R558">
        <f t="shared" si="436"/>
        <v>1.5674564386987588</v>
      </c>
      <c r="S558">
        <f t="shared" si="437"/>
        <v>0.13013486532792992</v>
      </c>
      <c r="T558">
        <f t="shared" si="438"/>
        <v>-1.4402913262874153</v>
      </c>
      <c r="U558">
        <f t="shared" si="439"/>
        <v>0.16414342093342299</v>
      </c>
      <c r="V558">
        <f t="shared" si="440"/>
        <v>-1.4059067353812398</v>
      </c>
      <c r="X558">
        <f t="shared" si="457"/>
        <v>-62.571296154509824</v>
      </c>
      <c r="Y558">
        <f t="shared" si="441"/>
        <v>-197.77009935898292</v>
      </c>
      <c r="Z558">
        <f t="shared" si="458"/>
        <v>-17.770099358982918</v>
      </c>
      <c r="AC558">
        <v>1</v>
      </c>
      <c r="AD558">
        <f t="shared" si="442"/>
        <v>427.96031715359999</v>
      </c>
      <c r="AE558">
        <f t="shared" si="443"/>
        <v>-0.21737503923575416</v>
      </c>
      <c r="AF558">
        <f t="shared" si="444"/>
        <v>3.6171292462451994E-2</v>
      </c>
      <c r="AG558">
        <f t="shared" si="473"/>
        <v>314.30020321850338</v>
      </c>
      <c r="AH558">
        <f t="shared" si="474"/>
        <v>-1916.4650828661188</v>
      </c>
      <c r="AJ558">
        <f t="shared" si="445"/>
        <v>18000</v>
      </c>
      <c r="AK558">
        <f t="shared" si="446"/>
        <v>137141.82890604</v>
      </c>
      <c r="AL558">
        <v>1</v>
      </c>
      <c r="AM558">
        <f t="shared" si="447"/>
        <v>299.41011582678004</v>
      </c>
      <c r="AN558">
        <f t="shared" si="475"/>
        <v>458.23574221818023</v>
      </c>
      <c r="AO558">
        <f t="shared" si="476"/>
        <v>-58.587747475874814</v>
      </c>
      <c r="AQ558">
        <f t="shared" si="448"/>
        <v>8.4505130771267347E-4</v>
      </c>
      <c r="AR558">
        <f t="shared" si="449"/>
        <v>-2.9069764985315967</v>
      </c>
      <c r="AT558">
        <f t="shared" si="470"/>
        <v>-5570.8533563504716</v>
      </c>
      <c r="AU558">
        <f t="shared" si="471"/>
        <v>-915.28281556435593</v>
      </c>
      <c r="AV558">
        <f t="shared" si="459"/>
        <v>-2.9787490255037468</v>
      </c>
      <c r="AW558">
        <f t="shared" si="460"/>
        <v>612.08855110043442</v>
      </c>
      <c r="AX558">
        <f t="shared" si="461"/>
        <v>-3574.9196681785688</v>
      </c>
      <c r="AY558">
        <f t="shared" si="469"/>
        <v>-1.4012231755229598</v>
      </c>
      <c r="BA558">
        <f t="shared" si="450"/>
        <v>1.5565574504353326</v>
      </c>
      <c r="BB558">
        <f t="shared" si="462"/>
        <v>3.8433030907542252</v>
      </c>
      <c r="BC558">
        <f t="shared" si="463"/>
        <v>-1.5775258499807869</v>
      </c>
      <c r="BD558">
        <f t="shared" si="451"/>
        <v>-270.38557337996752</v>
      </c>
      <c r="BF558">
        <f t="shared" si="452"/>
        <v>-71.201076922647914</v>
      </c>
      <c r="BG558">
        <f t="shared" si="453"/>
        <v>-214.75529386093413</v>
      </c>
      <c r="BH558">
        <f t="shared" si="464"/>
        <v>-34.755293860934131</v>
      </c>
      <c r="BI558">
        <f t="shared" si="465"/>
        <v>-34.755293860934131</v>
      </c>
      <c r="BJ558">
        <f t="shared" si="454"/>
        <v>0</v>
      </c>
      <c r="BK558">
        <f t="shared" si="466"/>
        <v>0</v>
      </c>
      <c r="BM558">
        <f t="shared" si="467"/>
        <v>-75.044380013402133</v>
      </c>
      <c r="BN558">
        <f t="shared" si="455"/>
        <v>-124.36972048096662</v>
      </c>
      <c r="BQ558" s="56">
        <f t="shared" si="468"/>
        <v>20.745263891039365</v>
      </c>
    </row>
    <row r="559" spans="1:69" x14ac:dyDescent="0.25">
      <c r="A559">
        <f t="shared" si="472"/>
        <v>1725000</v>
      </c>
      <c r="B559">
        <f t="shared" si="456"/>
        <v>1725</v>
      </c>
      <c r="C559">
        <f t="shared" si="425"/>
        <v>1.7722710874623584</v>
      </c>
      <c r="D559">
        <f t="shared" si="426"/>
        <v>0.97127448852157305</v>
      </c>
      <c r="F559">
        <f t="shared" si="427"/>
        <v>6.6297440734896337E-6</v>
      </c>
      <c r="G559">
        <f t="shared" si="428"/>
        <v>1.0070748789416217E-3</v>
      </c>
      <c r="H559">
        <f t="shared" si="429"/>
        <v>-3.1405855751210585</v>
      </c>
      <c r="J559">
        <f t="shared" si="430"/>
        <v>15</v>
      </c>
      <c r="M559">
        <f t="shared" si="431"/>
        <v>1.5314499756193458E-3</v>
      </c>
      <c r="N559">
        <f t="shared" si="432"/>
        <v>-1.5707963250000001</v>
      </c>
      <c r="O559">
        <f t="shared" si="433"/>
        <v>429.20555278757104</v>
      </c>
      <c r="P559">
        <f t="shared" si="434"/>
        <v>1.5684664387069267</v>
      </c>
      <c r="Q559">
        <f t="shared" si="435"/>
        <v>300.28215917566786</v>
      </c>
      <c r="R559">
        <f t="shared" si="436"/>
        <v>1.5674661194621409</v>
      </c>
      <c r="S559">
        <f t="shared" si="437"/>
        <v>0.12976402349636293</v>
      </c>
      <c r="T559">
        <f t="shared" si="438"/>
        <v>-1.4406653395212101</v>
      </c>
      <c r="U559">
        <f t="shared" si="439"/>
        <v>0.16368040763162769</v>
      </c>
      <c r="V559">
        <f t="shared" si="440"/>
        <v>-1.4063760968107895</v>
      </c>
      <c r="X559">
        <f t="shared" si="457"/>
        <v>-62.628662931511698</v>
      </c>
      <c r="Y559">
        <f t="shared" si="441"/>
        <v>-197.74012781613652</v>
      </c>
      <c r="Z559">
        <f t="shared" si="458"/>
        <v>-17.740127816136521</v>
      </c>
      <c r="AC559">
        <v>1</v>
      </c>
      <c r="AD559">
        <f t="shared" si="442"/>
        <v>429.20438784300006</v>
      </c>
      <c r="AE559">
        <f t="shared" si="443"/>
        <v>-0.21864068453417082</v>
      </c>
      <c r="AF559">
        <f t="shared" si="444"/>
        <v>3.6276441568447497E-2</v>
      </c>
      <c r="AG559">
        <f t="shared" si="473"/>
        <v>312.52955744537871</v>
      </c>
      <c r="AH559">
        <f t="shared" si="474"/>
        <v>-1911.2038937502166</v>
      </c>
      <c r="AJ559">
        <f t="shared" si="445"/>
        <v>18000</v>
      </c>
      <c r="AK559">
        <f t="shared" si="446"/>
        <v>137540.49701332502</v>
      </c>
      <c r="AL559">
        <v>1</v>
      </c>
      <c r="AM559">
        <f t="shared" si="447"/>
        <v>300.28049407046251</v>
      </c>
      <c r="AN559">
        <f t="shared" si="475"/>
        <v>458.23460951388597</v>
      </c>
      <c r="AO559">
        <f t="shared" si="476"/>
        <v>-58.41793169012783</v>
      </c>
      <c r="AQ559">
        <f t="shared" si="448"/>
        <v>8.4015955974294811E-4</v>
      </c>
      <c r="AR559">
        <f t="shared" si="449"/>
        <v>-2.8985504811131713</v>
      </c>
      <c r="AT559">
        <f t="shared" si="470"/>
        <v>-5539.4583910396668</v>
      </c>
      <c r="AU559">
        <f t="shared" si="471"/>
        <v>-907.48841531734115</v>
      </c>
      <c r="AV559">
        <f t="shared" si="459"/>
        <v>-2.9792124566293099</v>
      </c>
      <c r="AW559">
        <f t="shared" si="460"/>
        <v>611.24697961238917</v>
      </c>
      <c r="AX559">
        <f t="shared" si="461"/>
        <v>-3564.8564655860564</v>
      </c>
      <c r="AY559">
        <f t="shared" si="469"/>
        <v>-1.4009829735515591</v>
      </c>
      <c r="BA559">
        <f t="shared" si="450"/>
        <v>1.5519727011443094</v>
      </c>
      <c r="BB559">
        <f t="shared" si="462"/>
        <v>3.8176815569142941</v>
      </c>
      <c r="BC559">
        <f t="shared" si="463"/>
        <v>-1.5782294830777508</v>
      </c>
      <c r="BD559">
        <f t="shared" si="451"/>
        <v>-270.42588858679534</v>
      </c>
      <c r="BF559">
        <f t="shared" si="452"/>
        <v>-71.259954936218563</v>
      </c>
      <c r="BG559">
        <f t="shared" si="453"/>
        <v>-214.7182584419092</v>
      </c>
      <c r="BH559">
        <f t="shared" si="464"/>
        <v>-34.7182584419092</v>
      </c>
      <c r="BI559">
        <f t="shared" si="465"/>
        <v>-34.7182584419092</v>
      </c>
      <c r="BJ559">
        <f t="shared" si="454"/>
        <v>0</v>
      </c>
      <c r="BK559">
        <f t="shared" si="466"/>
        <v>0</v>
      </c>
      <c r="BM559">
        <f t="shared" si="467"/>
        <v>-75.077636493132857</v>
      </c>
      <c r="BN559">
        <f t="shared" si="455"/>
        <v>-124.29236985511389</v>
      </c>
      <c r="BQ559" s="56">
        <f t="shared" si="468"/>
        <v>20.719642357199429</v>
      </c>
    </row>
    <row r="560" spans="1:69" x14ac:dyDescent="0.25">
      <c r="A560">
        <f t="shared" si="472"/>
        <v>1730000</v>
      </c>
      <c r="B560">
        <f t="shared" si="456"/>
        <v>1730</v>
      </c>
      <c r="C560">
        <f t="shared" si="425"/>
        <v>1.775774216800972</v>
      </c>
      <c r="D560">
        <f t="shared" si="426"/>
        <v>0.97262210363714618</v>
      </c>
      <c r="F560">
        <f t="shared" si="427"/>
        <v>6.5914769934654533E-6</v>
      </c>
      <c r="G560">
        <f t="shared" si="428"/>
        <v>1.004164220533294E-3</v>
      </c>
      <c r="H560">
        <f t="shared" si="429"/>
        <v>-3.140588485779467</v>
      </c>
      <c r="J560">
        <f t="shared" si="430"/>
        <v>15</v>
      </c>
      <c r="M560">
        <f t="shared" si="431"/>
        <v>1.5270238196204461E-3</v>
      </c>
      <c r="N560">
        <f t="shared" si="432"/>
        <v>-1.5707963250000001</v>
      </c>
      <c r="O560">
        <f t="shared" si="433"/>
        <v>430.44962011008829</v>
      </c>
      <c r="P560">
        <f t="shared" si="434"/>
        <v>1.5684731724632643</v>
      </c>
      <c r="Q560">
        <f t="shared" si="435"/>
        <v>301.15253260693407</v>
      </c>
      <c r="R560">
        <f t="shared" si="436"/>
        <v>1.5674757442679719</v>
      </c>
      <c r="S560">
        <f t="shared" si="437"/>
        <v>0.12939527126842487</v>
      </c>
      <c r="T560">
        <f t="shared" si="438"/>
        <v>-1.4410372271295779</v>
      </c>
      <c r="U560">
        <f t="shared" si="439"/>
        <v>0.16321996344977005</v>
      </c>
      <c r="V560">
        <f t="shared" si="440"/>
        <v>-1.4068428176510683</v>
      </c>
      <c r="X560">
        <f t="shared" si="457"/>
        <v>-62.685838249475793</v>
      </c>
      <c r="Y560">
        <f t="shared" si="441"/>
        <v>-197.7101933742147</v>
      </c>
      <c r="Z560">
        <f t="shared" si="458"/>
        <v>-17.710193374214697</v>
      </c>
      <c r="AC560">
        <v>1</v>
      </c>
      <c r="AD560">
        <f t="shared" si="442"/>
        <v>430.44845853240002</v>
      </c>
      <c r="AE560">
        <f t="shared" si="443"/>
        <v>-0.21991000369412136</v>
      </c>
      <c r="AF560">
        <f t="shared" si="444"/>
        <v>3.6381590674443E-2</v>
      </c>
      <c r="AG560">
        <f t="shared" si="473"/>
        <v>310.77369656021023</v>
      </c>
      <c r="AH560">
        <f t="shared" si="474"/>
        <v>-1905.970670141767</v>
      </c>
      <c r="AJ560">
        <f t="shared" si="445"/>
        <v>18000</v>
      </c>
      <c r="AK560">
        <f t="shared" si="446"/>
        <v>137939.16512061001</v>
      </c>
      <c r="AL560">
        <v>1</v>
      </c>
      <c r="AM560">
        <f t="shared" si="447"/>
        <v>301.15087231414503</v>
      </c>
      <c r="AN560">
        <f t="shared" si="475"/>
        <v>458.23348661638335</v>
      </c>
      <c r="AO560">
        <f t="shared" si="476"/>
        <v>-58.249097465953703</v>
      </c>
      <c r="AQ560">
        <f t="shared" si="448"/>
        <v>8.3531016444667679E-4</v>
      </c>
      <c r="AR560">
        <f t="shared" si="449"/>
        <v>-2.8901731689855015</v>
      </c>
      <c r="AT560">
        <f t="shared" si="470"/>
        <v>-5508.3256992894712</v>
      </c>
      <c r="AU560">
        <f t="shared" si="471"/>
        <v>-899.78187609866814</v>
      </c>
      <c r="AV560">
        <f t="shared" si="459"/>
        <v>-2.9796732814446041</v>
      </c>
      <c r="AW560">
        <f t="shared" si="460"/>
        <v>610.41213316038989</v>
      </c>
      <c r="AX560">
        <f t="shared" si="461"/>
        <v>-3554.8489444248485</v>
      </c>
      <c r="AY560">
        <f t="shared" si="469"/>
        <v>-1.4007422065569703</v>
      </c>
      <c r="BA560">
        <f t="shared" si="450"/>
        <v>1.5474142822374621</v>
      </c>
      <c r="BB560">
        <f t="shared" si="462"/>
        <v>3.7921320193381018</v>
      </c>
      <c r="BC560">
        <f t="shared" si="463"/>
        <v>-1.5789310748876337</v>
      </c>
      <c r="BD560">
        <f t="shared" si="451"/>
        <v>-270.4660868364885</v>
      </c>
      <c r="BF560">
        <f t="shared" si="452"/>
        <v>-71.318633068028021</v>
      </c>
      <c r="BG560">
        <f t="shared" si="453"/>
        <v>-214.68141080142638</v>
      </c>
      <c r="BH560">
        <f t="shared" si="464"/>
        <v>-34.681410801426381</v>
      </c>
      <c r="BI560">
        <f t="shared" si="465"/>
        <v>-34.681410801426381</v>
      </c>
      <c r="BJ560">
        <f t="shared" si="454"/>
        <v>0</v>
      </c>
      <c r="BK560">
        <f t="shared" si="466"/>
        <v>0</v>
      </c>
      <c r="BM560">
        <f t="shared" si="467"/>
        <v>-75.110765087366133</v>
      </c>
      <c r="BN560">
        <f t="shared" si="455"/>
        <v>-124.21532396493788</v>
      </c>
      <c r="BQ560" s="56">
        <f t="shared" si="468"/>
        <v>20.69409281962324</v>
      </c>
    </row>
    <row r="561" spans="1:69" x14ac:dyDescent="0.25">
      <c r="A561">
        <f t="shared" si="472"/>
        <v>1735000</v>
      </c>
      <c r="B561">
        <f t="shared" si="456"/>
        <v>1735</v>
      </c>
      <c r="C561">
        <f t="shared" si="425"/>
        <v>1.7792805583614859</v>
      </c>
      <c r="D561">
        <f t="shared" si="426"/>
        <v>0.97396440982345811</v>
      </c>
      <c r="F561">
        <f t="shared" si="427"/>
        <v>6.5535402785439813E-6</v>
      </c>
      <c r="G561">
        <f t="shared" si="428"/>
        <v>1.0012703385758191E-3</v>
      </c>
      <c r="H561">
        <f t="shared" si="429"/>
        <v>-3.1405913796614242</v>
      </c>
      <c r="J561">
        <f t="shared" si="430"/>
        <v>15</v>
      </c>
      <c r="M561">
        <f t="shared" si="431"/>
        <v>1.5226231746071307E-3</v>
      </c>
      <c r="N561">
        <f t="shared" si="432"/>
        <v>-1.5707963250000001</v>
      </c>
      <c r="O561">
        <f t="shared" si="433"/>
        <v>431.6936874520112</v>
      </c>
      <c r="P561">
        <f t="shared" si="434"/>
        <v>1.5684798674085352</v>
      </c>
      <c r="Q561">
        <f t="shared" si="435"/>
        <v>302.02290606593743</v>
      </c>
      <c r="R561">
        <f t="shared" si="436"/>
        <v>1.5674853136000273</v>
      </c>
      <c r="S561">
        <f t="shared" si="437"/>
        <v>0.12902859118512877</v>
      </c>
      <c r="T561">
        <f t="shared" si="438"/>
        <v>-1.4414070070799949</v>
      </c>
      <c r="U561">
        <f t="shared" si="439"/>
        <v>0.16276206736661294</v>
      </c>
      <c r="V561">
        <f t="shared" si="440"/>
        <v>-1.4073069199215549</v>
      </c>
      <c r="X561">
        <f t="shared" si="457"/>
        <v>-62.742823319036049</v>
      </c>
      <c r="Y561">
        <f t="shared" si="441"/>
        <v>-197.68029675953426</v>
      </c>
      <c r="Z561">
        <f t="shared" si="458"/>
        <v>-17.680296759534258</v>
      </c>
      <c r="AC561">
        <v>1</v>
      </c>
      <c r="AD561">
        <f t="shared" si="442"/>
        <v>431.69252922180004</v>
      </c>
      <c r="AE561">
        <f t="shared" si="443"/>
        <v>-0.22118299671560576</v>
      </c>
      <c r="AF561">
        <f t="shared" si="444"/>
        <v>3.6486739780438496E-2</v>
      </c>
      <c r="AG561">
        <f t="shared" si="473"/>
        <v>309.03245794176502</v>
      </c>
      <c r="AH561">
        <f t="shared" si="474"/>
        <v>-1900.7651970903364</v>
      </c>
      <c r="AJ561">
        <f t="shared" si="445"/>
        <v>18000</v>
      </c>
      <c r="AK561">
        <f t="shared" si="446"/>
        <v>138337.83322789503</v>
      </c>
      <c r="AL561">
        <v>1</v>
      </c>
      <c r="AM561">
        <f t="shared" si="447"/>
        <v>302.0212505578275</v>
      </c>
      <c r="AN561">
        <f t="shared" si="475"/>
        <v>458.23237341279139</v>
      </c>
      <c r="AO561">
        <f t="shared" si="476"/>
        <v>-58.081236317603143</v>
      </c>
      <c r="AQ561">
        <f t="shared" si="448"/>
        <v>8.3050263431283088E-4</v>
      </c>
      <c r="AR561">
        <f t="shared" si="449"/>
        <v>-2.8818441410655233</v>
      </c>
      <c r="AT561">
        <f t="shared" si="470"/>
        <v>-5477.4523945056317</v>
      </c>
      <c r="AU561">
        <f t="shared" si="471"/>
        <v>-892.16196882194697</v>
      </c>
      <c r="AV561">
        <f t="shared" si="459"/>
        <v>-2.9801315216727504</v>
      </c>
      <c r="AW561">
        <f t="shared" si="460"/>
        <v>609.58394211920051</v>
      </c>
      <c r="AX561">
        <f t="shared" si="461"/>
        <v>-3544.89665056373</v>
      </c>
      <c r="AY561">
        <f t="shared" si="469"/>
        <v>-1.4005008787812003</v>
      </c>
      <c r="BA561">
        <f t="shared" si="450"/>
        <v>1.5428819659473862</v>
      </c>
      <c r="BB561">
        <f t="shared" si="462"/>
        <v>3.766654055955251</v>
      </c>
      <c r="BC561">
        <f t="shared" si="463"/>
        <v>-1.5796306428915501</v>
      </c>
      <c r="BD561">
        <f t="shared" si="451"/>
        <v>-270.50616913064107</v>
      </c>
      <c r="BF561">
        <f t="shared" si="452"/>
        <v>-71.37711263574414</v>
      </c>
      <c r="BG561">
        <f t="shared" si="453"/>
        <v>-214.64475042342389</v>
      </c>
      <c r="BH561">
        <f t="shared" si="464"/>
        <v>-34.644750423423886</v>
      </c>
      <c r="BI561">
        <f t="shared" si="465"/>
        <v>-34.644750423423886</v>
      </c>
      <c r="BJ561">
        <f t="shared" si="454"/>
        <v>0</v>
      </c>
      <c r="BK561">
        <f t="shared" si="466"/>
        <v>0</v>
      </c>
      <c r="BM561">
        <f t="shared" si="467"/>
        <v>-75.143766691699398</v>
      </c>
      <c r="BN561">
        <f t="shared" si="455"/>
        <v>-124.13858129278279</v>
      </c>
      <c r="BQ561" s="56">
        <f t="shared" si="468"/>
        <v>20.668614856240389</v>
      </c>
    </row>
    <row r="562" spans="1:69" x14ac:dyDescent="0.25">
      <c r="A562">
        <f t="shared" si="472"/>
        <v>1740000</v>
      </c>
      <c r="B562">
        <f t="shared" si="456"/>
        <v>1740</v>
      </c>
      <c r="C562">
        <f t="shared" si="425"/>
        <v>1.7827900931907763</v>
      </c>
      <c r="D562">
        <f t="shared" si="426"/>
        <v>0.97530143358199617</v>
      </c>
      <c r="F562">
        <f t="shared" si="427"/>
        <v>6.5159301368472199E-6</v>
      </c>
      <c r="G562">
        <f t="shared" si="428"/>
        <v>9.9839308844093988E-4</v>
      </c>
      <c r="H562">
        <f t="shared" si="429"/>
        <v>-3.1405942569115592</v>
      </c>
      <c r="J562">
        <f t="shared" si="430"/>
        <v>15</v>
      </c>
      <c r="M562">
        <f t="shared" si="431"/>
        <v>1.5182478206571101E-3</v>
      </c>
      <c r="N562">
        <f t="shared" si="432"/>
        <v>-1.5707963250000001</v>
      </c>
      <c r="O562">
        <f t="shared" si="433"/>
        <v>432.93775481317232</v>
      </c>
      <c r="P562">
        <f t="shared" si="434"/>
        <v>1.5684865238773147</v>
      </c>
      <c r="Q562">
        <f t="shared" si="435"/>
        <v>302.89327955243868</v>
      </c>
      <c r="R562">
        <f t="shared" si="436"/>
        <v>1.5674948279365231</v>
      </c>
      <c r="S562">
        <f t="shared" si="437"/>
        <v>0.12866396597970217</v>
      </c>
      <c r="T562">
        <f t="shared" si="438"/>
        <v>-1.441774697139159</v>
      </c>
      <c r="U562">
        <f t="shared" si="439"/>
        <v>0.16230669858619329</v>
      </c>
      <c r="V562">
        <f t="shared" si="440"/>
        <v>-1.4077684253998481</v>
      </c>
      <c r="X562">
        <f t="shared" si="457"/>
        <v>-62.799619340163787</v>
      </c>
      <c r="Y562">
        <f t="shared" si="441"/>
        <v>-197.65043868111027</v>
      </c>
      <c r="Z562">
        <f t="shared" si="458"/>
        <v>-17.650438681110273</v>
      </c>
      <c r="AC562">
        <v>1</v>
      </c>
      <c r="AD562">
        <f t="shared" si="442"/>
        <v>432.93659991120001</v>
      </c>
      <c r="AE562">
        <f t="shared" si="443"/>
        <v>-0.22245966359862404</v>
      </c>
      <c r="AF562">
        <f t="shared" si="444"/>
        <v>3.6591888886433999E-2</v>
      </c>
      <c r="AG562">
        <f t="shared" si="473"/>
        <v>307.30568117709936</v>
      </c>
      <c r="AH562">
        <f t="shared" si="474"/>
        <v>-1895.5872617529476</v>
      </c>
      <c r="AJ562">
        <f t="shared" si="445"/>
        <v>18000</v>
      </c>
      <c r="AK562">
        <f t="shared" si="446"/>
        <v>138736.50133517999</v>
      </c>
      <c r="AL562">
        <v>1</v>
      </c>
      <c r="AM562">
        <f t="shared" si="447"/>
        <v>302.89162880151002</v>
      </c>
      <c r="AN562">
        <f t="shared" si="475"/>
        <v>458.23126979184741</v>
      </c>
      <c r="AO562">
        <f t="shared" si="476"/>
        <v>-57.914339856858739</v>
      </c>
      <c r="AQ562">
        <f t="shared" si="448"/>
        <v>8.2573648882477133E-4</v>
      </c>
      <c r="AR562">
        <f t="shared" si="449"/>
        <v>-2.8735629811102044</v>
      </c>
      <c r="AT562">
        <f t="shared" si="470"/>
        <v>-5446.8356293231582</v>
      </c>
      <c r="AU562">
        <f t="shared" si="471"/>
        <v>-884.62748488514842</v>
      </c>
      <c r="AV562">
        <f t="shared" si="459"/>
        <v>-2.9805871987983967</v>
      </c>
      <c r="AW562">
        <f t="shared" si="460"/>
        <v>608.76233773399895</v>
      </c>
      <c r="AX562">
        <f t="shared" si="461"/>
        <v>-3534.9991347224782</v>
      </c>
      <c r="AY562">
        <f t="shared" si="469"/>
        <v>-1.4002589944325465</v>
      </c>
      <c r="BA562">
        <f t="shared" si="450"/>
        <v>1.5383755271270578</v>
      </c>
      <c r="BB562">
        <f t="shared" si="462"/>
        <v>3.7412472483446284</v>
      </c>
      <c r="BC562">
        <f t="shared" si="463"/>
        <v>-1.5803282043658502</v>
      </c>
      <c r="BD562">
        <f t="shared" si="451"/>
        <v>-270.54613645911508</v>
      </c>
      <c r="BF562">
        <f t="shared" si="452"/>
        <v>-71.435394944870183</v>
      </c>
      <c r="BG562">
        <f t="shared" si="453"/>
        <v>-214.60827678762692</v>
      </c>
      <c r="BH562">
        <f t="shared" si="464"/>
        <v>-34.60827678762692</v>
      </c>
      <c r="BI562">
        <f t="shared" si="465"/>
        <v>-34.60827678762692</v>
      </c>
      <c r="BJ562">
        <f t="shared" si="454"/>
        <v>0</v>
      </c>
      <c r="BK562">
        <f t="shared" si="466"/>
        <v>0</v>
      </c>
      <c r="BM562">
        <f t="shared" si="467"/>
        <v>-75.176642193214803</v>
      </c>
      <c r="BN562">
        <f t="shared" si="455"/>
        <v>-124.06214032851183</v>
      </c>
      <c r="BQ562" s="56">
        <f t="shared" si="468"/>
        <v>20.643208048629766</v>
      </c>
    </row>
    <row r="563" spans="1:69" x14ac:dyDescent="0.25">
      <c r="A563">
        <f t="shared" si="472"/>
        <v>1745000</v>
      </c>
      <c r="B563">
        <f t="shared" si="456"/>
        <v>1745</v>
      </c>
      <c r="C563">
        <f t="shared" si="425"/>
        <v>1.7863028024674741</v>
      </c>
      <c r="D563">
        <f t="shared" si="426"/>
        <v>0.97663320128161923</v>
      </c>
      <c r="F563">
        <f t="shared" si="427"/>
        <v>6.4786428307447993E-6</v>
      </c>
      <c r="G563">
        <f t="shared" si="428"/>
        <v>9.9553232715808072E-4</v>
      </c>
      <c r="H563">
        <f t="shared" si="429"/>
        <v>-3.1405971176728422</v>
      </c>
      <c r="J563">
        <f t="shared" si="430"/>
        <v>15</v>
      </c>
      <c r="M563">
        <f t="shared" si="431"/>
        <v>1.5138975403686946E-3</v>
      </c>
      <c r="N563">
        <f t="shared" si="432"/>
        <v>-1.5707963250000001</v>
      </c>
      <c r="O563">
        <f t="shared" si="433"/>
        <v>434.18182219340639</v>
      </c>
      <c r="P563">
        <f t="shared" si="434"/>
        <v>1.5684931422003445</v>
      </c>
      <c r="Q563">
        <f t="shared" si="435"/>
        <v>303.76365306620147</v>
      </c>
      <c r="R563">
        <f t="shared" si="436"/>
        <v>1.5675042877501928</v>
      </c>
      <c r="S563">
        <f t="shared" si="437"/>
        <v>0.12830137857497426</v>
      </c>
      <c r="T563">
        <f t="shared" si="438"/>
        <v>-1.442140314875769</v>
      </c>
      <c r="U563">
        <f t="shared" si="439"/>
        <v>0.16185383653486182</v>
      </c>
      <c r="V563">
        <f t="shared" si="440"/>
        <v>-1.4082273556249467</v>
      </c>
      <c r="X563">
        <f t="shared" si="457"/>
        <v>-62.856227502283978</v>
      </c>
      <c r="Y563">
        <f t="shared" si="441"/>
        <v>-197.62061983098039</v>
      </c>
      <c r="Z563">
        <f t="shared" si="458"/>
        <v>-17.620619830980388</v>
      </c>
      <c r="AC563">
        <v>1</v>
      </c>
      <c r="AD563">
        <f t="shared" si="442"/>
        <v>434.18067060060008</v>
      </c>
      <c r="AE563">
        <f t="shared" si="443"/>
        <v>-0.22374000434317615</v>
      </c>
      <c r="AF563">
        <f t="shared" si="444"/>
        <v>3.6697037992429495E-2</v>
      </c>
      <c r="AG563">
        <f t="shared" si="473"/>
        <v>305.59320802603344</v>
      </c>
      <c r="AH563">
        <f t="shared" si="474"/>
        <v>-1890.4366533697189</v>
      </c>
      <c r="AJ563">
        <f t="shared" si="445"/>
        <v>18000</v>
      </c>
      <c r="AK563">
        <f t="shared" si="446"/>
        <v>139135.169442465</v>
      </c>
      <c r="AL563">
        <v>1</v>
      </c>
      <c r="AM563">
        <f t="shared" si="447"/>
        <v>303.76200704519249</v>
      </c>
      <c r="AN563">
        <f t="shared" si="475"/>
        <v>458.23017564388192</v>
      </c>
      <c r="AO563">
        <f t="shared" si="476"/>
        <v>-57.748399791637951</v>
      </c>
      <c r="AQ563">
        <f t="shared" si="448"/>
        <v>8.2101125434017334E-4</v>
      </c>
      <c r="AR563">
        <f t="shared" si="449"/>
        <v>-2.8653292776472052</v>
      </c>
      <c r="AT563">
        <f t="shared" si="470"/>
        <v>-5416.4725949746171</v>
      </c>
      <c r="AU563">
        <f t="shared" si="471"/>
        <v>-877.17723577516017</v>
      </c>
      <c r="AV563">
        <f t="shared" si="459"/>
        <v>-2.9810403340709475</v>
      </c>
      <c r="AW563">
        <f t="shared" si="460"/>
        <v>607.94725210789136</v>
      </c>
      <c r="AX563">
        <f t="shared" si="461"/>
        <v>-3525.155952408295</v>
      </c>
      <c r="AY563">
        <f t="shared" si="469"/>
        <v>-1.4000165576858454</v>
      </c>
      <c r="BA563">
        <f t="shared" si="450"/>
        <v>1.5338947432122676</v>
      </c>
      <c r="BB563">
        <f t="shared" si="462"/>
        <v>3.7159111816925297</v>
      </c>
      <c r="BC563">
        <f t="shared" si="463"/>
        <v>-1.5810237763851021</v>
      </c>
      <c r="BD563">
        <f t="shared" si="451"/>
        <v>-270.58598980021117</v>
      </c>
      <c r="BF563">
        <f t="shared" si="452"/>
        <v>-71.493481288886073</v>
      </c>
      <c r="BG563">
        <f t="shared" si="453"/>
        <v>-214.57198936970343</v>
      </c>
      <c r="BH563">
        <f t="shared" si="464"/>
        <v>-34.571989369703431</v>
      </c>
      <c r="BI563">
        <f t="shared" si="465"/>
        <v>-34.571989369703431</v>
      </c>
      <c r="BJ563">
        <f t="shared" si="454"/>
        <v>0</v>
      </c>
      <c r="BK563">
        <f t="shared" si="466"/>
        <v>0</v>
      </c>
      <c r="BM563">
        <f t="shared" si="467"/>
        <v>-75.209392470578607</v>
      </c>
      <c r="BN563">
        <f t="shared" si="455"/>
        <v>-123.98599956949229</v>
      </c>
      <c r="BQ563" s="56">
        <f t="shared" si="468"/>
        <v>20.617871981977665</v>
      </c>
    </row>
    <row r="564" spans="1:69" x14ac:dyDescent="0.25">
      <c r="A564">
        <f t="shared" si="472"/>
        <v>1750000</v>
      </c>
      <c r="B564">
        <f t="shared" si="456"/>
        <v>1750</v>
      </c>
      <c r="C564">
        <f t="shared" si="425"/>
        <v>1.7898186675010088</v>
      </c>
      <c r="D564">
        <f t="shared" si="426"/>
        <v>0.97795973915885193</v>
      </c>
      <c r="F564">
        <f t="shared" si="427"/>
        <v>6.4416746759253388E-6</v>
      </c>
      <c r="G564">
        <f t="shared" si="428"/>
        <v>9.9268791339066705E-4</v>
      </c>
      <c r="H564">
        <f t="shared" si="429"/>
        <v>-3.1405999620866094</v>
      </c>
      <c r="J564">
        <f t="shared" si="430"/>
        <v>15</v>
      </c>
      <c r="M564">
        <f t="shared" si="431"/>
        <v>1.5095721188247838E-3</v>
      </c>
      <c r="N564">
        <f t="shared" si="432"/>
        <v>-1.5707963250000001</v>
      </c>
      <c r="O564">
        <f t="shared" si="433"/>
        <v>435.42588959254994</v>
      </c>
      <c r="P564">
        <f t="shared" si="434"/>
        <v>1.5684997227045856</v>
      </c>
      <c r="Q564">
        <f t="shared" si="435"/>
        <v>304.63402660699222</v>
      </c>
      <c r="R564">
        <f t="shared" si="436"/>
        <v>1.5675136935083687</v>
      </c>
      <c r="S564">
        <f t="shared" si="437"/>
        <v>0.12794081208080471</v>
      </c>
      <c r="T564">
        <f t="shared" si="438"/>
        <v>-1.442503877663261</v>
      </c>
      <c r="U564">
        <f t="shared" si="439"/>
        <v>0.16140346085836788</v>
      </c>
      <c r="V564">
        <f t="shared" si="440"/>
        <v>-1.4086837319004781</v>
      </c>
      <c r="X564">
        <f t="shared" si="457"/>
        <v>-62.912648984389968</v>
      </c>
      <c r="Y564">
        <f t="shared" si="441"/>
        <v>-197.59084088452317</v>
      </c>
      <c r="Z564">
        <f t="shared" si="458"/>
        <v>-17.590840884523175</v>
      </c>
      <c r="AC564">
        <v>1</v>
      </c>
      <c r="AD564">
        <f t="shared" si="442"/>
        <v>435.42474128999999</v>
      </c>
      <c r="AE564">
        <f t="shared" si="443"/>
        <v>-0.22502401894926216</v>
      </c>
      <c r="AF564">
        <f t="shared" si="444"/>
        <v>3.6802187098424997E-2</v>
      </c>
      <c r="AG564">
        <f t="shared" si="473"/>
        <v>303.89488238628235</v>
      </c>
      <c r="AH564">
        <f t="shared" si="474"/>
        <v>-1885.3131632398001</v>
      </c>
      <c r="AJ564">
        <f t="shared" si="445"/>
        <v>18000</v>
      </c>
      <c r="AK564">
        <f t="shared" si="446"/>
        <v>139533.83754975002</v>
      </c>
      <c r="AL564">
        <v>1</v>
      </c>
      <c r="AM564">
        <f t="shared" si="447"/>
        <v>304.63238528887501</v>
      </c>
      <c r="AN564">
        <f t="shared" si="475"/>
        <v>458.22909086078846</v>
      </c>
      <c r="AO564">
        <f t="shared" si="476"/>
        <v>-57.583407924619713</v>
      </c>
      <c r="AQ564">
        <f t="shared" si="448"/>
        <v>8.163264639733499E-4</v>
      </c>
      <c r="AR564">
        <f t="shared" si="449"/>
        <v>-2.8571426239067246</v>
      </c>
      <c r="AT564">
        <f t="shared" si="470"/>
        <v>-5386.3605206700913</v>
      </c>
      <c r="AU564">
        <f t="shared" si="471"/>
        <v>-869.81005268099818</v>
      </c>
      <c r="AV564">
        <f t="shared" si="459"/>
        <v>-2.9814909485077461</v>
      </c>
      <c r="AW564">
        <f t="shared" si="460"/>
        <v>607.1386181896155</v>
      </c>
      <c r="AX564">
        <f t="shared" si="461"/>
        <v>-3515.3666638531772</v>
      </c>
      <c r="AY564">
        <f t="shared" si="469"/>
        <v>-1.3997735726827216</v>
      </c>
      <c r="BA564">
        <f t="shared" si="450"/>
        <v>1.5294393941847064</v>
      </c>
      <c r="BB564">
        <f t="shared" si="462"/>
        <v>3.6906454447514196</v>
      </c>
      <c r="BC564">
        <f t="shared" si="463"/>
        <v>-1.5817173758250245</v>
      </c>
      <c r="BD564">
        <f t="shared" si="451"/>
        <v>-270.62573012083675</v>
      </c>
      <c r="BF564">
        <f t="shared" si="452"/>
        <v>-71.551372949387769</v>
      </c>
      <c r="BG564">
        <f t="shared" si="453"/>
        <v>-214.53588764141676</v>
      </c>
      <c r="BH564">
        <f t="shared" si="464"/>
        <v>-34.535887641416764</v>
      </c>
      <c r="BI564">
        <f t="shared" si="465"/>
        <v>-34.535887641416764</v>
      </c>
      <c r="BJ564">
        <f t="shared" si="454"/>
        <v>0</v>
      </c>
      <c r="BK564">
        <f t="shared" si="466"/>
        <v>0</v>
      </c>
      <c r="BM564">
        <f t="shared" si="467"/>
        <v>-75.24201839413918</v>
      </c>
      <c r="BN564">
        <f t="shared" si="455"/>
        <v>-123.91015752058</v>
      </c>
      <c r="BQ564" s="56">
        <f t="shared" si="468"/>
        <v>20.592606245036556</v>
      </c>
    </row>
    <row r="565" spans="1:69" x14ac:dyDescent="0.25">
      <c r="A565">
        <f t="shared" si="472"/>
        <v>1755000</v>
      </c>
      <c r="B565">
        <f t="shared" si="456"/>
        <v>1755</v>
      </c>
      <c r="C565">
        <f t="shared" si="425"/>
        <v>1.7933376697306567</v>
      </c>
      <c r="D565">
        <f t="shared" si="426"/>
        <v>0.97928107331818748</v>
      </c>
      <c r="F565">
        <f t="shared" si="427"/>
        <v>6.4050220404862901E-6</v>
      </c>
      <c r="G565">
        <f t="shared" si="428"/>
        <v>9.8985970741284862E-4</v>
      </c>
      <c r="H565">
        <f t="shared" si="429"/>
        <v>-3.1406027902925873</v>
      </c>
      <c r="J565">
        <f t="shared" si="430"/>
        <v>15</v>
      </c>
      <c r="M565">
        <f t="shared" si="431"/>
        <v>1.5052713435574768E-3</v>
      </c>
      <c r="N565">
        <f t="shared" si="432"/>
        <v>-1.5707963250000001</v>
      </c>
      <c r="O565">
        <f t="shared" si="433"/>
        <v>436.66995701044129</v>
      </c>
      <c r="P565">
        <f t="shared" si="434"/>
        <v>1.5685062657132731</v>
      </c>
      <c r="Q565">
        <f t="shared" si="435"/>
        <v>305.50440017457976</v>
      </c>
      <c r="R565">
        <f t="shared" si="436"/>
        <v>1.5675230456730569</v>
      </c>
      <c r="S565">
        <f t="shared" si="437"/>
        <v>0.127582249791554</v>
      </c>
      <c r="T565">
        <f t="shared" si="438"/>
        <v>-1.4428654026824967</v>
      </c>
      <c r="U565">
        <f t="shared" si="439"/>
        <v>0.16095555141898971</v>
      </c>
      <c r="V565">
        <f t="shared" si="440"/>
        <v>-1.4091375752978736</v>
      </c>
      <c r="X565">
        <f t="shared" si="457"/>
        <v>-62.968884955156817</v>
      </c>
      <c r="Y565">
        <f t="shared" si="441"/>
        <v>-197.56110250077111</v>
      </c>
      <c r="Z565">
        <f t="shared" si="458"/>
        <v>-17.561102500771113</v>
      </c>
      <c r="AC565">
        <v>1</v>
      </c>
      <c r="AD565">
        <f t="shared" si="442"/>
        <v>436.66881197940006</v>
      </c>
      <c r="AE565">
        <f t="shared" si="443"/>
        <v>-0.226311707416882</v>
      </c>
      <c r="AF565">
        <f t="shared" si="444"/>
        <v>3.69073362044205E-2</v>
      </c>
      <c r="AG565">
        <f t="shared" si="473"/>
        <v>302.21055025923442</v>
      </c>
      <c r="AH565">
        <f t="shared" si="474"/>
        <v>-1880.2165846976318</v>
      </c>
      <c r="AJ565">
        <f t="shared" si="445"/>
        <v>18000</v>
      </c>
      <c r="AK565">
        <f t="shared" si="446"/>
        <v>139932.50565703501</v>
      </c>
      <c r="AL565">
        <v>1</v>
      </c>
      <c r="AM565">
        <f t="shared" si="447"/>
        <v>305.50276353255754</v>
      </c>
      <c r="AN565">
        <f t="shared" si="475"/>
        <v>458.2280153359992</v>
      </c>
      <c r="AO565">
        <f t="shared" si="476"/>
        <v>-57.419356151894732</v>
      </c>
      <c r="AQ565">
        <f t="shared" si="448"/>
        <v>8.1168165747991835E-4</v>
      </c>
      <c r="AR565">
        <f t="shared" si="449"/>
        <v>-2.8490026177545134</v>
      </c>
      <c r="AT565">
        <f t="shared" si="470"/>
        <v>-5356.4966729886619</v>
      </c>
      <c r="AU565">
        <f t="shared" si="471"/>
        <v>-862.5247861154794</v>
      </c>
      <c r="AV565">
        <f t="shared" si="459"/>
        <v>-2.9819390628972018</v>
      </c>
      <c r="AW565">
        <f t="shared" si="460"/>
        <v>606.33636976144692</v>
      </c>
      <c r="AX565">
        <f t="shared" si="461"/>
        <v>-3505.6308339522975</v>
      </c>
      <c r="AY565">
        <f t="shared" si="469"/>
        <v>-1.399530043531837</v>
      </c>
      <c r="BA565">
        <f t="shared" si="450"/>
        <v>1.525009262535677</v>
      </c>
      <c r="BB565">
        <f t="shared" si="462"/>
        <v>3.6654496297992614</v>
      </c>
      <c r="BC565">
        <f t="shared" si="463"/>
        <v>-1.5824090193653648</v>
      </c>
      <c r="BD565">
        <f t="shared" si="451"/>
        <v>-270.66535837667101</v>
      </c>
      <c r="BF565">
        <f t="shared" si="452"/>
        <v>-71.609071196224534</v>
      </c>
      <c r="BG565">
        <f t="shared" si="453"/>
        <v>-214.49997107077442</v>
      </c>
      <c r="BH565">
        <f t="shared" si="464"/>
        <v>-34.499971070774421</v>
      </c>
      <c r="BI565">
        <f t="shared" si="465"/>
        <v>-34.499971070774421</v>
      </c>
      <c r="BJ565">
        <f t="shared" si="454"/>
        <v>0</v>
      </c>
      <c r="BK565">
        <f t="shared" si="466"/>
        <v>0</v>
      </c>
      <c r="BM565">
        <f t="shared" si="467"/>
        <v>-75.274520826023789</v>
      </c>
      <c r="BN565">
        <f t="shared" si="455"/>
        <v>-123.83461269410341</v>
      </c>
      <c r="BQ565" s="56">
        <f t="shared" si="468"/>
        <v>20.567410430084397</v>
      </c>
    </row>
    <row r="566" spans="1:69" x14ac:dyDescent="0.25">
      <c r="A566">
        <f t="shared" si="472"/>
        <v>1760000</v>
      </c>
      <c r="B566">
        <f t="shared" si="456"/>
        <v>1760</v>
      </c>
      <c r="C566">
        <f t="shared" si="425"/>
        <v>1.7968597907245951</v>
      </c>
      <c r="D566">
        <f t="shared" si="426"/>
        <v>0.98059722973239993</v>
      </c>
      <c r="F566">
        <f t="shared" si="427"/>
        <v>6.368681344041872E-6</v>
      </c>
      <c r="G566">
        <f t="shared" si="428"/>
        <v>9.8704757108661833E-4</v>
      </c>
      <c r="H566">
        <f t="shared" si="429"/>
        <v>-3.1406056024289137</v>
      </c>
      <c r="J566">
        <f t="shared" si="430"/>
        <v>15</v>
      </c>
      <c r="M566">
        <f t="shared" si="431"/>
        <v>1.5009950045132795E-3</v>
      </c>
      <c r="N566">
        <f t="shared" si="432"/>
        <v>-1.5707963250000001</v>
      </c>
      <c r="O566">
        <f t="shared" si="433"/>
        <v>437.91402444692073</v>
      </c>
      <c r="P566">
        <f t="shared" si="434"/>
        <v>1.5685127715459695</v>
      </c>
      <c r="Q566">
        <f t="shared" si="435"/>
        <v>306.37477376873591</v>
      </c>
      <c r="R566">
        <f t="shared" si="436"/>
        <v>1.5675323447010132</v>
      </c>
      <c r="S566">
        <f t="shared" si="437"/>
        <v>0.12722567518359409</v>
      </c>
      <c r="T566">
        <f t="shared" si="438"/>
        <v>-1.4432249069244099</v>
      </c>
      <c r="U566">
        <f t="shared" si="439"/>
        <v>0.16051008829270866</v>
      </c>
      <c r="V566">
        <f t="shared" si="440"/>
        <v>-1.4095889066594938</v>
      </c>
      <c r="X566">
        <f t="shared" si="457"/>
        <v>-63.024936573053182</v>
      </c>
      <c r="Y566">
        <f t="shared" si="441"/>
        <v>-197.53140532271686</v>
      </c>
      <c r="Z566">
        <f t="shared" si="458"/>
        <v>-17.531405322716864</v>
      </c>
      <c r="AC566">
        <v>1</v>
      </c>
      <c r="AD566">
        <f t="shared" si="442"/>
        <v>437.91288266880002</v>
      </c>
      <c r="AE566">
        <f t="shared" si="443"/>
        <v>-0.22760306974603575</v>
      </c>
      <c r="AF566">
        <f t="shared" si="444"/>
        <v>3.7012485310415996E-2</v>
      </c>
      <c r="AG566">
        <f t="shared" si="473"/>
        <v>300.54005971635627</v>
      </c>
      <c r="AH566">
        <f t="shared" si="474"/>
        <v>-1875.1467130894898</v>
      </c>
      <c r="AJ566">
        <f t="shared" si="445"/>
        <v>18000</v>
      </c>
      <c r="AK566">
        <f t="shared" si="446"/>
        <v>140331.17376432003</v>
      </c>
      <c r="AL566">
        <v>1</v>
      </c>
      <c r="AM566">
        <f t="shared" si="447"/>
        <v>306.37314177624006</v>
      </c>
      <c r="AN566">
        <f t="shared" si="475"/>
        <v>458.22694896445751</v>
      </c>
      <c r="AO566">
        <f t="shared" si="476"/>
        <v>-57.256236461638643</v>
      </c>
      <c r="AQ566">
        <f t="shared" si="448"/>
        <v>8.0707638114375794E-4</v>
      </c>
      <c r="AR566">
        <f t="shared" si="449"/>
        <v>-2.8409088616260281</v>
      </c>
      <c r="AT566">
        <f t="shared" si="470"/>
        <v>-5326.8783552810664</v>
      </c>
      <c r="AU566">
        <f t="shared" si="471"/>
        <v>-855.32030554512608</v>
      </c>
      <c r="AV566">
        <f t="shared" si="459"/>
        <v>-2.9823846978018693</v>
      </c>
      <c r="AW566">
        <f t="shared" si="460"/>
        <v>605.54044142728617</v>
      </c>
      <c r="AX566">
        <f t="shared" si="461"/>
        <v>-3495.9480322032964</v>
      </c>
      <c r="AY566">
        <f t="shared" si="469"/>
        <v>-1.3992859743091386</v>
      </c>
      <c r="BA566">
        <f t="shared" si="450"/>
        <v>1.5206041332304214</v>
      </c>
      <c r="BB566">
        <f t="shared" si="462"/>
        <v>3.6403233325993938</v>
      </c>
      <c r="BC566">
        <f t="shared" si="463"/>
        <v>-1.5830987234927307</v>
      </c>
      <c r="BD566">
        <f t="shared" si="451"/>
        <v>-270.70487551232702</v>
      </c>
      <c r="BF566">
        <f t="shared" si="452"/>
        <v>-71.666577287634496</v>
      </c>
      <c r="BG566">
        <f t="shared" si="453"/>
        <v>-214.46423912217389</v>
      </c>
      <c r="BH566">
        <f t="shared" si="464"/>
        <v>-34.464239122173893</v>
      </c>
      <c r="BI566">
        <f t="shared" si="465"/>
        <v>-34.464239122173893</v>
      </c>
      <c r="BJ566">
        <f t="shared" si="454"/>
        <v>0</v>
      </c>
      <c r="BK566">
        <f t="shared" si="466"/>
        <v>0</v>
      </c>
      <c r="BM566">
        <f t="shared" si="467"/>
        <v>-75.30690062023389</v>
      </c>
      <c r="BN566">
        <f t="shared" si="455"/>
        <v>-123.7593636098469</v>
      </c>
      <c r="BQ566" s="56">
        <f t="shared" si="468"/>
        <v>20.542284132884529</v>
      </c>
    </row>
    <row r="567" spans="1:69" x14ac:dyDescent="0.25">
      <c r="A567">
        <f t="shared" si="472"/>
        <v>1765000</v>
      </c>
      <c r="B567">
        <f t="shared" si="456"/>
        <v>1765</v>
      </c>
      <c r="C567">
        <f t="shared" si="425"/>
        <v>1.8003850121789646</v>
      </c>
      <c r="D567">
        <f t="shared" si="426"/>
        <v>0.98190823424286522</v>
      </c>
      <c r="F567">
        <f t="shared" si="427"/>
        <v>6.3326490568486544E-6</v>
      </c>
      <c r="G567">
        <f t="shared" si="428"/>
        <v>9.8425136783931999E-4</v>
      </c>
      <c r="H567">
        <f t="shared" si="429"/>
        <v>-3.1406083986321609</v>
      </c>
      <c r="J567">
        <f t="shared" si="430"/>
        <v>15</v>
      </c>
      <c r="M567">
        <f t="shared" si="431"/>
        <v>1.4967428940189076E-3</v>
      </c>
      <c r="N567">
        <f t="shared" si="432"/>
        <v>-1.5707963250000001</v>
      </c>
      <c r="O567">
        <f t="shared" si="433"/>
        <v>439.15809190183018</v>
      </c>
      <c r="P567">
        <f t="shared" si="434"/>
        <v>1.5685192405186155</v>
      </c>
      <c r="Q567">
        <f t="shared" si="435"/>
        <v>307.24514738923472</v>
      </c>
      <c r="R567">
        <f t="shared" si="436"/>
        <v>1.5675415910438186</v>
      </c>
      <c r="S567">
        <f t="shared" si="437"/>
        <v>0.12687107191285918</v>
      </c>
      <c r="T567">
        <f t="shared" si="438"/>
        <v>-1.4435824071926082</v>
      </c>
      <c r="U567">
        <f t="shared" si="439"/>
        <v>0.16006705176642672</v>
      </c>
      <c r="V567">
        <f t="shared" si="440"/>
        <v>-1.4100377466017036</v>
      </c>
      <c r="X567">
        <f t="shared" si="457"/>
        <v>-63.080804986451717</v>
      </c>
      <c r="Y567">
        <f t="shared" si="441"/>
        <v>-197.50174997761439</v>
      </c>
      <c r="Z567">
        <f t="shared" si="458"/>
        <v>-17.501749977614395</v>
      </c>
      <c r="AC567">
        <v>1</v>
      </c>
      <c r="AD567">
        <f t="shared" si="442"/>
        <v>439.15695335820004</v>
      </c>
      <c r="AE567">
        <f t="shared" si="443"/>
        <v>-0.22889810593672333</v>
      </c>
      <c r="AF567">
        <f t="shared" si="444"/>
        <v>3.7117634416411499E-2</v>
      </c>
      <c r="AG567">
        <f t="shared" si="473"/>
        <v>298.88326086621947</v>
      </c>
      <c r="AH567">
        <f t="shared" si="474"/>
        <v>-1870.1033457503431</v>
      </c>
      <c r="AJ567">
        <f t="shared" si="445"/>
        <v>18000</v>
      </c>
      <c r="AK567">
        <f t="shared" si="446"/>
        <v>140729.84187160499</v>
      </c>
      <c r="AL567">
        <v>1</v>
      </c>
      <c r="AM567">
        <f t="shared" si="447"/>
        <v>307.24352001992253</v>
      </c>
      <c r="AN567">
        <f t="shared" si="475"/>
        <v>458.22589164259279</v>
      </c>
      <c r="AO567">
        <f t="shared" si="476"/>
        <v>-57.094040932807786</v>
      </c>
      <c r="AQ567">
        <f t="shared" si="448"/>
        <v>8.0251018766620483E-4</v>
      </c>
      <c r="AR567">
        <f t="shared" si="449"/>
        <v>-2.8328609624617034</v>
      </c>
      <c r="AT567">
        <f t="shared" si="470"/>
        <v>-5297.5029070834007</v>
      </c>
      <c r="AU567">
        <f t="shared" si="471"/>
        <v>-848.19549902812412</v>
      </c>
      <c r="AV567">
        <f t="shared" si="459"/>
        <v>-2.982827873561479</v>
      </c>
      <c r="AW567">
        <f t="shared" si="460"/>
        <v>604.75076860093952</v>
      </c>
      <c r="AX567">
        <f t="shared" si="461"/>
        <v>-3486.3178326465213</v>
      </c>
      <c r="AY567">
        <f t="shared" si="469"/>
        <v>-1.3990413690581087</v>
      </c>
      <c r="BA567">
        <f t="shared" si="450"/>
        <v>1.5162237936730654</v>
      </c>
      <c r="BB567">
        <f t="shared" si="462"/>
        <v>3.615266152361051</v>
      </c>
      <c r="BC567">
        <f t="shared" si="463"/>
        <v>-1.5837865045033703</v>
      </c>
      <c r="BD567">
        <f t="shared" si="451"/>
        <v>-270.74428246151092</v>
      </c>
      <c r="BF567">
        <f t="shared" si="452"/>
        <v>-71.723892470378189</v>
      </c>
      <c r="BG567">
        <f t="shared" si="453"/>
        <v>-214.42869125654462</v>
      </c>
      <c r="BH567">
        <f t="shared" si="464"/>
        <v>-34.428691256544624</v>
      </c>
      <c r="BI567">
        <f t="shared" si="465"/>
        <v>-34.428691256544624</v>
      </c>
      <c r="BJ567">
        <f t="shared" si="454"/>
        <v>0</v>
      </c>
      <c r="BK567">
        <f t="shared" si="466"/>
        <v>0</v>
      </c>
      <c r="BM567">
        <f t="shared" si="467"/>
        <v>-75.339158622739248</v>
      </c>
      <c r="BN567">
        <f t="shared" si="455"/>
        <v>-123.68440879503368</v>
      </c>
      <c r="BQ567" s="56">
        <f t="shared" si="468"/>
        <v>20.517226952646187</v>
      </c>
    </row>
    <row r="568" spans="1:69" x14ac:dyDescent="0.25">
      <c r="A568">
        <f t="shared" si="472"/>
        <v>1770000</v>
      </c>
      <c r="B568">
        <f t="shared" si="456"/>
        <v>1770</v>
      </c>
      <c r="C568">
        <f t="shared" si="425"/>
        <v>1.8039133159169329</v>
      </c>
      <c r="D568">
        <f t="shared" si="426"/>
        <v>0.98321411255988911</v>
      </c>
      <c r="F568">
        <f t="shared" si="427"/>
        <v>6.2969216989484232E-6</v>
      </c>
      <c r="G568">
        <f t="shared" si="428"/>
        <v>9.8147096264153974E-4</v>
      </c>
      <c r="H568">
        <f t="shared" si="429"/>
        <v>-3.1406111790373585</v>
      </c>
      <c r="J568">
        <f t="shared" si="430"/>
        <v>15</v>
      </c>
      <c r="M568">
        <f t="shared" si="431"/>
        <v>1.4925148067476677E-3</v>
      </c>
      <c r="N568">
        <f t="shared" si="432"/>
        <v>-1.5707963250000001</v>
      </c>
      <c r="O568">
        <f t="shared" si="433"/>
        <v>440.40215937501353</v>
      </c>
      <c r="P568">
        <f t="shared" si="434"/>
        <v>1.5685256729435824</v>
      </c>
      <c r="Q568">
        <f t="shared" si="435"/>
        <v>308.11552103585296</v>
      </c>
      <c r="R568">
        <f t="shared" si="436"/>
        <v>1.5675507851479509</v>
      </c>
      <c r="S568">
        <f t="shared" si="437"/>
        <v>0.12651842381243539</v>
      </c>
      <c r="T568">
        <f t="shared" si="438"/>
        <v>-1.4439379201059335</v>
      </c>
      <c r="U568">
        <f t="shared" si="439"/>
        <v>0.15962642233522656</v>
      </c>
      <c r="V568">
        <f t="shared" si="440"/>
        <v>-1.4104841155178993</v>
      </c>
      <c r="X568">
        <f t="shared" si="457"/>
        <v>-63.136491333738228</v>
      </c>
      <c r="Y568">
        <f t="shared" si="441"/>
        <v>-197.47213707727457</v>
      </c>
      <c r="Z568">
        <f t="shared" si="458"/>
        <v>-17.472137077274567</v>
      </c>
      <c r="AC568">
        <v>1</v>
      </c>
      <c r="AD568">
        <f t="shared" si="442"/>
        <v>440.4010240476</v>
      </c>
      <c r="AE568">
        <f t="shared" si="443"/>
        <v>-0.23019681598894481</v>
      </c>
      <c r="AF568">
        <f t="shared" si="444"/>
        <v>3.7222783522406995E-2</v>
      </c>
      <c r="AG568">
        <f t="shared" si="473"/>
        <v>297.24000582212869</v>
      </c>
      <c r="AH568">
        <f t="shared" si="474"/>
        <v>-1865.0862819809931</v>
      </c>
      <c r="AJ568">
        <f t="shared" si="445"/>
        <v>18000</v>
      </c>
      <c r="AK568">
        <f t="shared" si="446"/>
        <v>141128.50997889001</v>
      </c>
      <c r="AL568">
        <v>1</v>
      </c>
      <c r="AM568">
        <f t="shared" si="447"/>
        <v>308.11389826360499</v>
      </c>
      <c r="AN568">
        <f t="shared" si="475"/>
        <v>458.22484326829522</v>
      </c>
      <c r="AO568">
        <f t="shared" si="476"/>
        <v>-56.932761733857085</v>
      </c>
      <c r="AQ568">
        <f t="shared" si="448"/>
        <v>7.9798263605743592E-4</v>
      </c>
      <c r="AR568">
        <f t="shared" si="449"/>
        <v>-2.824858531643323</v>
      </c>
      <c r="AT568">
        <f t="shared" si="470"/>
        <v>-5268.3677035415458</v>
      </c>
      <c r="AU568">
        <f t="shared" si="471"/>
        <v>-841.14927286012107</v>
      </c>
      <c r="AV568">
        <f t="shared" si="459"/>
        <v>-2.9832686102959176</v>
      </c>
      <c r="AW568">
        <f t="shared" si="460"/>
        <v>603.96728749457839</v>
      </c>
      <c r="AX568">
        <f t="shared" si="461"/>
        <v>-3476.7398138061762</v>
      </c>
      <c r="AY568">
        <f t="shared" si="469"/>
        <v>-1.3987962317900129</v>
      </c>
      <c r="BA568">
        <f t="shared" si="450"/>
        <v>1.5118680336721428</v>
      </c>
      <c r="BB568">
        <f t="shared" si="462"/>
        <v>3.5902776917003436</v>
      </c>
      <c r="BC568">
        <f t="shared" si="463"/>
        <v>-1.5844723785059047</v>
      </c>
      <c r="BD568">
        <f t="shared" si="451"/>
        <v>-270.78358014717878</v>
      </c>
      <c r="BF568">
        <f t="shared" si="452"/>
        <v>-71.781017979870356</v>
      </c>
      <c r="BG568">
        <f t="shared" si="453"/>
        <v>-214.39332693148719</v>
      </c>
      <c r="BH568">
        <f t="shared" si="464"/>
        <v>-34.393326931487195</v>
      </c>
      <c r="BI568">
        <f t="shared" si="465"/>
        <v>-34.393326931487195</v>
      </c>
      <c r="BJ568">
        <f t="shared" si="454"/>
        <v>0</v>
      </c>
      <c r="BK568">
        <f t="shared" si="466"/>
        <v>0</v>
      </c>
      <c r="BM568">
        <f t="shared" si="467"/>
        <v>-75.371295671570692</v>
      </c>
      <c r="BN568">
        <f t="shared" si="455"/>
        <v>-123.60974678430843</v>
      </c>
      <c r="BQ568" s="56">
        <f t="shared" si="468"/>
        <v>20.492238491985479</v>
      </c>
    </row>
    <row r="569" spans="1:69" x14ac:dyDescent="0.25">
      <c r="A569">
        <f t="shared" si="472"/>
        <v>1775000</v>
      </c>
      <c r="B569">
        <f t="shared" si="456"/>
        <v>1775</v>
      </c>
      <c r="C569">
        <f t="shared" si="425"/>
        <v>1.8074446838877691</v>
      </c>
      <c r="D569">
        <f t="shared" si="426"/>
        <v>0.98451489026304539</v>
      </c>
      <c r="F569">
        <f t="shared" si="427"/>
        <v>6.2614958393279127E-6</v>
      </c>
      <c r="G569">
        <f t="shared" si="428"/>
        <v>9.7870622198536756E-4</v>
      </c>
      <c r="H569">
        <f t="shared" si="429"/>
        <v>-3.1406139437780149</v>
      </c>
      <c r="J569">
        <f t="shared" si="430"/>
        <v>15</v>
      </c>
      <c r="M569">
        <f t="shared" si="431"/>
        <v>1.4883105396864067E-3</v>
      </c>
      <c r="N569">
        <f t="shared" si="432"/>
        <v>-1.5707963250000001</v>
      </c>
      <c r="O569">
        <f t="shared" si="433"/>
        <v>441.64622686631634</v>
      </c>
      <c r="P569">
        <f t="shared" si="434"/>
        <v>1.5685320691297218</v>
      </c>
      <c r="Q569">
        <f t="shared" si="435"/>
        <v>308.98589470837004</v>
      </c>
      <c r="R569">
        <f t="shared" si="436"/>
        <v>1.5675599274548575</v>
      </c>
      <c r="S569">
        <f t="shared" si="437"/>
        <v>0.12616771489018858</v>
      </c>
      <c r="T569">
        <f t="shared" si="438"/>
        <v>-1.4442914621009799</v>
      </c>
      <c r="U569">
        <f t="shared" si="439"/>
        <v>0.15918818069967394</v>
      </c>
      <c r="V569">
        <f t="shared" si="440"/>
        <v>-1.4109280335814864</v>
      </c>
      <c r="X569">
        <f t="shared" si="457"/>
        <v>-63.191996743419232</v>
      </c>
      <c r="Y569">
        <f t="shared" si="441"/>
        <v>-197.4425672183547</v>
      </c>
      <c r="Z569">
        <f t="shared" si="458"/>
        <v>-17.442567218354696</v>
      </c>
      <c r="AC569">
        <v>1</v>
      </c>
      <c r="AD569">
        <f t="shared" si="442"/>
        <v>441.64509473700008</v>
      </c>
      <c r="AE569">
        <f t="shared" si="443"/>
        <v>-0.23149919990270013</v>
      </c>
      <c r="AF569">
        <f t="shared" si="444"/>
        <v>3.7327932628402498E-2</v>
      </c>
      <c r="AG569">
        <f t="shared" si="473"/>
        <v>295.6101486703447</v>
      </c>
      <c r="AH569">
        <f t="shared" si="474"/>
        <v>-1860.0953230255157</v>
      </c>
      <c r="AJ569">
        <f t="shared" si="445"/>
        <v>18000</v>
      </c>
      <c r="AK569">
        <f t="shared" si="446"/>
        <v>141527.178086175</v>
      </c>
      <c r="AL569">
        <v>1</v>
      </c>
      <c r="AM569">
        <f t="shared" si="447"/>
        <v>308.98427650728752</v>
      </c>
      <c r="AN569">
        <f t="shared" si="475"/>
        <v>458.22380374089084</v>
      </c>
      <c r="AO569">
        <f t="shared" si="476"/>
        <v>-56.772391121479536</v>
      </c>
      <c r="AQ569">
        <f t="shared" si="448"/>
        <v>7.9349329152999073E-4</v>
      </c>
      <c r="AR569">
        <f t="shared" si="449"/>
        <v>-2.8169011849314671</v>
      </c>
      <c r="AT569">
        <f t="shared" si="470"/>
        <v>-5239.4701548461771</v>
      </c>
      <c r="AU569">
        <f t="shared" si="471"/>
        <v>-834.18055122768828</v>
      </c>
      <c r="AV569">
        <f t="shared" si="459"/>
        <v>-2.9837069279081634</v>
      </c>
      <c r="AW569">
        <f t="shared" si="460"/>
        <v>603.18993510738312</v>
      </c>
      <c r="AX569">
        <f t="shared" si="461"/>
        <v>-3467.2135586323675</v>
      </c>
      <c r="AY569">
        <f t="shared" si="469"/>
        <v>-1.3985505664841487</v>
      </c>
      <c r="BA569">
        <f t="shared" si="450"/>
        <v>1.5075366454067178</v>
      </c>
      <c r="BB569">
        <f t="shared" si="462"/>
        <v>3.565357556601886</v>
      </c>
      <c r="BC569">
        <f t="shared" si="463"/>
        <v>-1.5851563614240147</v>
      </c>
      <c r="BD569">
        <f t="shared" si="451"/>
        <v>-270.82276948169033</v>
      </c>
      <c r="BF569">
        <f t="shared" si="452"/>
        <v>-71.837955040309836</v>
      </c>
      <c r="BG569">
        <f t="shared" si="453"/>
        <v>-214.35814560140923</v>
      </c>
      <c r="BH569">
        <f t="shared" si="464"/>
        <v>-34.358145601409234</v>
      </c>
      <c r="BI569">
        <f t="shared" si="465"/>
        <v>-34.358145601409234</v>
      </c>
      <c r="BJ569">
        <f t="shared" si="454"/>
        <v>0</v>
      </c>
      <c r="BK569">
        <f t="shared" si="466"/>
        <v>0</v>
      </c>
      <c r="BM569">
        <f t="shared" si="467"/>
        <v>-75.403312596911732</v>
      </c>
      <c r="BN569">
        <f t="shared" si="455"/>
        <v>-123.53537611971893</v>
      </c>
      <c r="BQ569" s="56">
        <f t="shared" si="468"/>
        <v>20.46731835688702</v>
      </c>
    </row>
    <row r="570" spans="1:69" x14ac:dyDescent="0.25">
      <c r="A570">
        <f t="shared" si="472"/>
        <v>1780000</v>
      </c>
      <c r="B570">
        <f t="shared" si="456"/>
        <v>1780</v>
      </c>
      <c r="C570">
        <f t="shared" si="425"/>
        <v>1.8109790981659206</v>
      </c>
      <c r="D570">
        <f t="shared" si="426"/>
        <v>0.98581059280151995</v>
      </c>
      <c r="F570">
        <f t="shared" si="427"/>
        <v>6.2263680950950339E-6</v>
      </c>
      <c r="G570">
        <f t="shared" si="428"/>
        <v>9.7595701386302906E-4</v>
      </c>
      <c r="H570">
        <f t="shared" si="429"/>
        <v>-3.140616692986137</v>
      </c>
      <c r="J570">
        <f t="shared" si="430"/>
        <v>15</v>
      </c>
      <c r="M570">
        <f t="shared" si="431"/>
        <v>1.4841298921030178E-3</v>
      </c>
      <c r="N570">
        <f t="shared" si="432"/>
        <v>-1.5707963250000001</v>
      </c>
      <c r="O570">
        <f t="shared" si="433"/>
        <v>442.89029437558594</v>
      </c>
      <c r="P570">
        <f t="shared" si="434"/>
        <v>1.5685384293824147</v>
      </c>
      <c r="Q570">
        <f t="shared" si="435"/>
        <v>309.85626840656755</v>
      </c>
      <c r="R570">
        <f t="shared" si="436"/>
        <v>1.5675690184010258</v>
      </c>
      <c r="S570">
        <f t="shared" si="437"/>
        <v>0.12581892932643027</v>
      </c>
      <c r="T570">
        <f t="shared" si="438"/>
        <v>-1.4446430494345717</v>
      </c>
      <c r="U570">
        <f t="shared" si="439"/>
        <v>0.15875230776316029</v>
      </c>
      <c r="V570">
        <f t="shared" si="440"/>
        <v>-1.4113695207488108</v>
      </c>
      <c r="X570">
        <f t="shared" si="457"/>
        <v>-63.247322334228357</v>
      </c>
      <c r="Y570">
        <f t="shared" si="441"/>
        <v>-197.41304098264314</v>
      </c>
      <c r="Z570">
        <f t="shared" si="458"/>
        <v>-17.413040982643139</v>
      </c>
      <c r="AC570">
        <v>1</v>
      </c>
      <c r="AD570">
        <f t="shared" si="442"/>
        <v>442.88916542640004</v>
      </c>
      <c r="AE570">
        <f t="shared" si="443"/>
        <v>-0.23280525767798929</v>
      </c>
      <c r="AF570">
        <f t="shared" si="444"/>
        <v>3.7433081734398001E-2</v>
      </c>
      <c r="AG570">
        <f t="shared" si="473"/>
        <v>293.99354543888558</v>
      </c>
      <c r="AH570">
        <f t="shared" si="474"/>
        <v>-1855.1302720489784</v>
      </c>
      <c r="AJ570">
        <f t="shared" si="445"/>
        <v>18000</v>
      </c>
      <c r="AK570">
        <f t="shared" si="446"/>
        <v>141925.84619346002</v>
      </c>
      <c r="AL570">
        <v>1</v>
      </c>
      <c r="AM570">
        <f t="shared" si="447"/>
        <v>309.85465475097004</v>
      </c>
      <c r="AN570">
        <f t="shared" si="475"/>
        <v>458.22277296111815</v>
      </c>
      <c r="AO570">
        <f t="shared" si="476"/>
        <v>-56.612921439367092</v>
      </c>
      <c r="AQ570">
        <f t="shared" si="448"/>
        <v>7.8904172539438473E-4</v>
      </c>
      <c r="AR570">
        <f t="shared" si="449"/>
        <v>-2.8089885424040095</v>
      </c>
      <c r="AT570">
        <f t="shared" si="470"/>
        <v>-5210.8077056780658</v>
      </c>
      <c r="AU570">
        <f t="shared" si="471"/>
        <v>-827.28827586925104</v>
      </c>
      <c r="AV570">
        <f t="shared" si="459"/>
        <v>-2.9841428460871726</v>
      </c>
      <c r="AW570">
        <f t="shared" si="460"/>
        <v>602.41864921436331</v>
      </c>
      <c r="AX570">
        <f t="shared" si="461"/>
        <v>-3457.7386544440324</v>
      </c>
      <c r="AY570">
        <f t="shared" si="469"/>
        <v>-1.3983043770880932</v>
      </c>
      <c r="BA570">
        <f t="shared" si="450"/>
        <v>1.5032294233930641</v>
      </c>
      <c r="BB570">
        <f t="shared" si="462"/>
        <v>3.5405053563808755</v>
      </c>
      <c r="BC570">
        <f t="shared" si="463"/>
        <v>-1.5858384689990794</v>
      </c>
      <c r="BD570">
        <f t="shared" si="451"/>
        <v>-270.86185136696008</v>
      </c>
      <c r="BF570">
        <f t="shared" si="452"/>
        <v>-71.894704864807835</v>
      </c>
      <c r="BG570">
        <f t="shared" si="453"/>
        <v>-214.32314671765775</v>
      </c>
      <c r="BH570">
        <f t="shared" si="464"/>
        <v>-34.32314671765775</v>
      </c>
      <c r="BI570">
        <f t="shared" si="465"/>
        <v>-34.32314671765775</v>
      </c>
      <c r="BJ570">
        <f t="shared" si="454"/>
        <v>0</v>
      </c>
      <c r="BK570">
        <f t="shared" si="466"/>
        <v>0</v>
      </c>
      <c r="BM570">
        <f t="shared" si="467"/>
        <v>-75.435210221188697</v>
      </c>
      <c r="BN570">
        <f t="shared" si="455"/>
        <v>-123.46129535069768</v>
      </c>
      <c r="BQ570" s="56">
        <f t="shared" si="468"/>
        <v>20.442466156666011</v>
      </c>
    </row>
    <row r="571" spans="1:69" x14ac:dyDescent="0.25">
      <c r="A571">
        <f t="shared" si="472"/>
        <v>1785000</v>
      </c>
      <c r="B571">
        <f t="shared" si="456"/>
        <v>1785</v>
      </c>
      <c r="C571">
        <f t="shared" si="425"/>
        <v>1.814516540950097</v>
      </c>
      <c r="D571">
        <f t="shared" si="426"/>
        <v>0.98710124549446354</v>
      </c>
      <c r="F571">
        <f t="shared" si="427"/>
        <v>6.1915351306712508E-6</v>
      </c>
      <c r="G571">
        <f t="shared" si="428"/>
        <v>9.7322320774587221E-4</v>
      </c>
      <c r="H571">
        <f t="shared" si="429"/>
        <v>-3.1406194267922545</v>
      </c>
      <c r="J571">
        <f t="shared" si="430"/>
        <v>15</v>
      </c>
      <c r="M571">
        <f t="shared" si="431"/>
        <v>1.479972665514494E-3</v>
      </c>
      <c r="N571">
        <f t="shared" si="432"/>
        <v>-1.5707963250000001</v>
      </c>
      <c r="O571">
        <f t="shared" si="433"/>
        <v>444.13436190267129</v>
      </c>
      <c r="P571">
        <f t="shared" si="434"/>
        <v>1.5685447540036213</v>
      </c>
      <c r="Q571">
        <f t="shared" si="435"/>
        <v>310.72664213022983</v>
      </c>
      <c r="R571">
        <f t="shared" si="436"/>
        <v>1.5675780584180525</v>
      </c>
      <c r="S571">
        <f t="shared" si="437"/>
        <v>0.12547205147162002</v>
      </c>
      <c r="T571">
        <f t="shared" si="438"/>
        <v>-1.4449926981862005</v>
      </c>
      <c r="U571">
        <f t="shared" si="439"/>
        <v>0.15831878462928672</v>
      </c>
      <c r="V571">
        <f t="shared" si="440"/>
        <v>-1.4118085967620444</v>
      </c>
      <c r="X571">
        <f t="shared" si="457"/>
        <v>-63.302469215231305</v>
      </c>
      <c r="Y571">
        <f t="shared" si="441"/>
        <v>-197.38355893733868</v>
      </c>
      <c r="Z571">
        <f t="shared" si="458"/>
        <v>-17.383558937338677</v>
      </c>
      <c r="AC571">
        <v>1</v>
      </c>
      <c r="AD571">
        <f t="shared" si="442"/>
        <v>444.13323611580006</v>
      </c>
      <c r="AE571">
        <f t="shared" si="443"/>
        <v>-0.23411498931481237</v>
      </c>
      <c r="AF571">
        <f t="shared" si="444"/>
        <v>3.7538230840393497E-2</v>
      </c>
      <c r="AG571">
        <f t="shared" si="473"/>
        <v>292.39005406689745</v>
      </c>
      <c r="AH571">
        <f t="shared" si="474"/>
        <v>-1850.1909341154517</v>
      </c>
      <c r="AJ571">
        <f t="shared" si="445"/>
        <v>18000</v>
      </c>
      <c r="AK571">
        <f t="shared" si="446"/>
        <v>142324.51430074501</v>
      </c>
      <c r="AL571">
        <v>1</v>
      </c>
      <c r="AM571">
        <f t="shared" si="447"/>
        <v>310.72503299465257</v>
      </c>
      <c r="AN571">
        <f t="shared" si="475"/>
        <v>458.22175083110324</v>
      </c>
      <c r="AO571">
        <f t="shared" si="476"/>
        <v>-56.454345116992179</v>
      </c>
      <c r="AQ571">
        <f t="shared" si="448"/>
        <v>7.8462751495676579E-4</v>
      </c>
      <c r="AR571">
        <f t="shared" si="449"/>
        <v>-2.801120228395654</v>
      </c>
      <c r="AT571">
        <f t="shared" si="470"/>
        <v>-5182.3778346635218</v>
      </c>
      <c r="AU571">
        <f t="shared" si="471"/>
        <v>-820.47140574331604</v>
      </c>
      <c r="AV571">
        <f t="shared" si="459"/>
        <v>-2.9845763843107243</v>
      </c>
      <c r="AW571">
        <f t="shared" si="460"/>
        <v>601.65336835535277</v>
      </c>
      <c r="AX571">
        <f t="shared" si="461"/>
        <v>-3448.3146928727356</v>
      </c>
      <c r="AY571">
        <f t="shared" si="469"/>
        <v>-1.3980576675179519</v>
      </c>
      <c r="BA571">
        <f t="shared" si="450"/>
        <v>1.4989461644519144</v>
      </c>
      <c r="BB571">
        <f t="shared" si="462"/>
        <v>3.5157207036457661</v>
      </c>
      <c r="BC571">
        <f t="shared" si="463"/>
        <v>-1.5865187167927723</v>
      </c>
      <c r="BD571">
        <f t="shared" si="451"/>
        <v>-270.90082669460628</v>
      </c>
      <c r="BF571">
        <f t="shared" si="452"/>
        <v>-71.951268655514184</v>
      </c>
      <c r="BG571">
        <f t="shared" si="453"/>
        <v>-214.28832972864939</v>
      </c>
      <c r="BH571">
        <f t="shared" si="464"/>
        <v>-34.288329728649387</v>
      </c>
      <c r="BI571">
        <f t="shared" si="465"/>
        <v>-34.288329728649387</v>
      </c>
      <c r="BJ571">
        <f t="shared" si="454"/>
        <v>0</v>
      </c>
      <c r="BK571">
        <f t="shared" si="466"/>
        <v>0</v>
      </c>
      <c r="BM571">
        <f t="shared" si="467"/>
        <v>-75.466989359159953</v>
      </c>
      <c r="BN571">
        <f t="shared" si="455"/>
        <v>-123.38750303404305</v>
      </c>
      <c r="BQ571" s="56">
        <f t="shared" si="468"/>
        <v>20.417681503930901</v>
      </c>
    </row>
    <row r="572" spans="1:69" x14ac:dyDescent="0.25">
      <c r="A572">
        <f t="shared" si="472"/>
        <v>1790000</v>
      </c>
      <c r="B572">
        <f t="shared" si="456"/>
        <v>1790</v>
      </c>
      <c r="C572">
        <f t="shared" si="425"/>
        <v>1.8180569945623588</v>
      </c>
      <c r="D572">
        <f t="shared" si="426"/>
        <v>0.98838687353135146</v>
      </c>
      <c r="F572">
        <f t="shared" si="427"/>
        <v>6.1569936569997051E-6</v>
      </c>
      <c r="G572">
        <f t="shared" si="428"/>
        <v>9.7050467456371063E-4</v>
      </c>
      <c r="H572">
        <f t="shared" si="429"/>
        <v>-3.1406221453254366</v>
      </c>
      <c r="J572">
        <f t="shared" si="430"/>
        <v>15</v>
      </c>
      <c r="M572">
        <f t="shared" si="431"/>
        <v>1.475838663655515E-3</v>
      </c>
      <c r="N572">
        <f t="shared" si="432"/>
        <v>-1.5707963250000001</v>
      </c>
      <c r="O572">
        <f t="shared" si="433"/>
        <v>445.37842944742323</v>
      </c>
      <c r="P572">
        <f t="shared" si="434"/>
        <v>1.568551043291927</v>
      </c>
      <c r="Q572">
        <f t="shared" si="435"/>
        <v>311.59701587914338</v>
      </c>
      <c r="R572">
        <f t="shared" si="436"/>
        <v>1.5675870479327128</v>
      </c>
      <c r="S572">
        <f t="shared" si="437"/>
        <v>0.12512706584410452</v>
      </c>
      <c r="T572">
        <f t="shared" si="438"/>
        <v>-1.4453404242604231</v>
      </c>
      <c r="U572">
        <f t="shared" si="439"/>
        <v>0.15788759259928706</v>
      </c>
      <c r="V572">
        <f t="shared" si="440"/>
        <v>-1.4122452811520234</v>
      </c>
      <c r="X572">
        <f t="shared" si="457"/>
        <v>-63.357438485929471</v>
      </c>
      <c r="Y572">
        <f t="shared" si="441"/>
        <v>-197.35412163532422</v>
      </c>
      <c r="Z572">
        <f t="shared" si="458"/>
        <v>-17.354121635324219</v>
      </c>
      <c r="AC572">
        <v>1</v>
      </c>
      <c r="AD572">
        <f t="shared" si="442"/>
        <v>445.37730680520002</v>
      </c>
      <c r="AE572">
        <f t="shared" si="443"/>
        <v>-0.23542839481316929</v>
      </c>
      <c r="AF572">
        <f t="shared" si="444"/>
        <v>3.7643379946389E-2</v>
      </c>
      <c r="AG572">
        <f t="shared" si="473"/>
        <v>290.79953437458158</v>
      </c>
      <c r="AH572">
        <f t="shared" si="474"/>
        <v>-1845.2771161662938</v>
      </c>
      <c r="AJ572">
        <f t="shared" si="445"/>
        <v>18000</v>
      </c>
      <c r="AK572">
        <f t="shared" si="446"/>
        <v>142723.18240803</v>
      </c>
      <c r="AL572">
        <v>1</v>
      </c>
      <c r="AM572">
        <f t="shared" si="447"/>
        <v>311.59541123833498</v>
      </c>
      <c r="AN572">
        <f t="shared" si="475"/>
        <v>458.22073725433773</v>
      </c>
      <c r="AO572">
        <f t="shared" si="476"/>
        <v>-56.29665466840973</v>
      </c>
      <c r="AQ572">
        <f t="shared" si="448"/>
        <v>7.8025024341856972E-4</v>
      </c>
      <c r="AR572">
        <f t="shared" si="449"/>
        <v>-2.7932958714384797</v>
      </c>
      <c r="AT572">
        <f t="shared" si="470"/>
        <v>-5154.1780538397306</v>
      </c>
      <c r="AU572">
        <f t="shared" si="471"/>
        <v>-813.72891670381443</v>
      </c>
      <c r="AV572">
        <f t="shared" si="459"/>
        <v>-2.9850075618482159</v>
      </c>
      <c r="AW572">
        <f t="shared" si="460"/>
        <v>600.89403182417811</v>
      </c>
      <c r="AX572">
        <f t="shared" si="461"/>
        <v>-3438.9412698073197</v>
      </c>
      <c r="AY572">
        <f t="shared" si="469"/>
        <v>-1.3978104416586052</v>
      </c>
      <c r="BA572">
        <f t="shared" si="450"/>
        <v>1.4946866676762542</v>
      </c>
      <c r="BB572">
        <f t="shared" si="462"/>
        <v>3.4910032142614273</v>
      </c>
      <c r="BC572">
        <f t="shared" si="463"/>
        <v>-1.5871971201896107</v>
      </c>
      <c r="BD572">
        <f t="shared" si="451"/>
        <v>-270.93969634609692</v>
      </c>
      <c r="BF572">
        <f t="shared" si="452"/>
        <v>-72.0076476037422</v>
      </c>
      <c r="BG572">
        <f t="shared" si="453"/>
        <v>-214.25369407999639</v>
      </c>
      <c r="BH572">
        <f t="shared" si="464"/>
        <v>-34.253694079996393</v>
      </c>
      <c r="BI572">
        <f t="shared" si="465"/>
        <v>-34.253694079996393</v>
      </c>
      <c r="BJ572">
        <f t="shared" si="454"/>
        <v>0</v>
      </c>
      <c r="BK572">
        <f t="shared" si="466"/>
        <v>0</v>
      </c>
      <c r="BM572">
        <f t="shared" si="467"/>
        <v>-75.49865081800364</v>
      </c>
      <c r="BN572">
        <f t="shared" si="455"/>
        <v>-123.3139977338995</v>
      </c>
      <c r="BQ572" s="56">
        <f t="shared" si="468"/>
        <v>20.392964014546564</v>
      </c>
    </row>
    <row r="573" spans="1:69" x14ac:dyDescent="0.25">
      <c r="A573">
        <f t="shared" si="472"/>
        <v>1795000</v>
      </c>
      <c r="B573">
        <f t="shared" si="456"/>
        <v>1795</v>
      </c>
      <c r="C573">
        <f t="shared" si="425"/>
        <v>1.8216004414472156</v>
      </c>
      <c r="D573">
        <f t="shared" si="426"/>
        <v>0.98966750197235065</v>
      </c>
      <c r="F573">
        <f t="shared" si="427"/>
        <v>6.1227404307687741E-6</v>
      </c>
      <c r="G573">
        <f t="shared" si="428"/>
        <v>9.6780128668450796E-4</v>
      </c>
      <c r="H573">
        <f t="shared" si="429"/>
        <v>-3.1406248487133155</v>
      </c>
      <c r="J573">
        <f t="shared" si="430"/>
        <v>15</v>
      </c>
      <c r="M573">
        <f t="shared" si="431"/>
        <v>1.471727692447561E-3</v>
      </c>
      <c r="N573">
        <f t="shared" si="432"/>
        <v>-1.5707963250000001</v>
      </c>
      <c r="O573">
        <f t="shared" si="433"/>
        <v>446.62249700969397</v>
      </c>
      <c r="P573">
        <f t="shared" si="434"/>
        <v>1.568557297542591</v>
      </c>
      <c r="Q573">
        <f t="shared" si="435"/>
        <v>312.46738965309726</v>
      </c>
      <c r="R573">
        <f t="shared" si="436"/>
        <v>1.5675959873670255</v>
      </c>
      <c r="S573">
        <f t="shared" si="437"/>
        <v>0.12478395712789198</v>
      </c>
      <c r="T573">
        <f t="shared" si="438"/>
        <v>-1.4456862433892217</v>
      </c>
      <c r="U573">
        <f t="shared" si="439"/>
        <v>0.1574587131694902</v>
      </c>
      <c r="V573">
        <f t="shared" si="440"/>
        <v>-1.4126795932410445</v>
      </c>
      <c r="X573">
        <f t="shared" si="457"/>
        <v>-63.412231236362366</v>
      </c>
      <c r="Y573">
        <f t="shared" si="441"/>
        <v>-197.32472961543584</v>
      </c>
      <c r="Z573">
        <f t="shared" si="458"/>
        <v>-17.324729615435842</v>
      </c>
      <c r="AC573">
        <v>1</v>
      </c>
      <c r="AD573">
        <f t="shared" si="442"/>
        <v>446.62137749459998</v>
      </c>
      <c r="AE573">
        <f t="shared" si="443"/>
        <v>-0.23674547417306008</v>
      </c>
      <c r="AF573">
        <f t="shared" si="444"/>
        <v>3.7748529052384495E-2</v>
      </c>
      <c r="AG573">
        <f t="shared" si="473"/>
        <v>289.22184803366542</v>
      </c>
      <c r="AH573">
        <f t="shared" si="474"/>
        <v>-1840.3886269987108</v>
      </c>
      <c r="AJ573">
        <f t="shared" si="445"/>
        <v>18000</v>
      </c>
      <c r="AK573">
        <f t="shared" si="446"/>
        <v>143121.85051531502</v>
      </c>
      <c r="AL573">
        <v>1</v>
      </c>
      <c r="AM573">
        <f t="shared" si="447"/>
        <v>312.4657894820175</v>
      </c>
      <c r="AN573">
        <f t="shared" si="475"/>
        <v>458.21973213565519</v>
      </c>
      <c r="AO573">
        <f t="shared" si="476"/>
        <v>-56.139842691079238</v>
      </c>
      <c r="AQ573">
        <f t="shared" si="448"/>
        <v>7.7590949977812869E-4</v>
      </c>
      <c r="AR573">
        <f t="shared" si="449"/>
        <v>-2.785515104203482</v>
      </c>
      <c r="AT573">
        <f t="shared" si="470"/>
        <v>-5126.2059081297848</v>
      </c>
      <c r="AU573">
        <f t="shared" si="471"/>
        <v>-807.05980118239108</v>
      </c>
      <c r="AV573">
        <f t="shared" si="459"/>
        <v>-2.9854363977634177</v>
      </c>
      <c r="AW573">
        <f t="shared" si="460"/>
        <v>600.14057965799429</v>
      </c>
      <c r="AX573">
        <f t="shared" si="461"/>
        <v>-3429.6179853393833</v>
      </c>
      <c r="AY573">
        <f t="shared" si="469"/>
        <v>-1.3975627033639548</v>
      </c>
      <c r="BA573">
        <f t="shared" si="450"/>
        <v>1.4904507343996556</v>
      </c>
      <c r="BB573">
        <f t="shared" si="462"/>
        <v>3.4663525073128358</v>
      </c>
      <c r="BC573">
        <f t="shared" si="463"/>
        <v>-1.5878736943994629</v>
      </c>
      <c r="BD573">
        <f t="shared" si="451"/>
        <v>-270.97846119289312</v>
      </c>
      <c r="BF573">
        <f t="shared" si="452"/>
        <v>-72.063842890091578</v>
      </c>
      <c r="BG573">
        <f t="shared" si="453"/>
        <v>-214.21923921463113</v>
      </c>
      <c r="BH573">
        <f t="shared" si="464"/>
        <v>-34.219239214631131</v>
      </c>
      <c r="BI573">
        <f t="shared" si="465"/>
        <v>-34.219239214631131</v>
      </c>
      <c r="BJ573">
        <f t="shared" si="454"/>
        <v>0</v>
      </c>
      <c r="BK573">
        <f t="shared" si="466"/>
        <v>0</v>
      </c>
      <c r="BM573">
        <f t="shared" si="467"/>
        <v>-75.530195397404412</v>
      </c>
      <c r="BN573">
        <f t="shared" si="455"/>
        <v>-123.240778021738</v>
      </c>
      <c r="BQ573" s="56">
        <f t="shared" si="468"/>
        <v>20.368313307597973</v>
      </c>
    </row>
    <row r="574" spans="1:69" x14ac:dyDescent="0.25">
      <c r="A574">
        <f t="shared" si="472"/>
        <v>1800000</v>
      </c>
      <c r="B574">
        <f t="shared" si="456"/>
        <v>1800</v>
      </c>
      <c r="C574">
        <f t="shared" si="425"/>
        <v>1.8251468641707227</v>
      </c>
      <c r="D574">
        <f t="shared" si="426"/>
        <v>0.99094315574869329</v>
      </c>
      <c r="F574">
        <f t="shared" si="427"/>
        <v>6.0887722536506993E-6</v>
      </c>
      <c r="G574">
        <f t="shared" si="428"/>
        <v>9.6511291789440443E-4</v>
      </c>
      <c r="H574">
        <f t="shared" si="429"/>
        <v>-3.1406275370821057</v>
      </c>
      <c r="J574">
        <f t="shared" si="430"/>
        <v>15</v>
      </c>
      <c r="M574">
        <f t="shared" si="431"/>
        <v>1.4676395599685398E-3</v>
      </c>
      <c r="N574">
        <f t="shared" si="432"/>
        <v>-1.5707963250000001</v>
      </c>
      <c r="O574">
        <f t="shared" si="433"/>
        <v>447.86656458933754</v>
      </c>
      <c r="P574">
        <f t="shared" si="434"/>
        <v>1.5685635170475918</v>
      </c>
      <c r="Q574">
        <f t="shared" si="435"/>
        <v>313.33776345188278</v>
      </c>
      <c r="R574">
        <f t="shared" si="436"/>
        <v>1.5676048771383215</v>
      </c>
      <c r="S574">
        <f t="shared" si="437"/>
        <v>0.12444271017046174</v>
      </c>
      <c r="T574">
        <f t="shared" si="438"/>
        <v>-1.4460301711343249</v>
      </c>
      <c r="U574">
        <f t="shared" si="439"/>
        <v>0.15703212802882061</v>
      </c>
      <c r="V574">
        <f t="shared" si="440"/>
        <v>-1.413111552145615</v>
      </c>
      <c r="X574">
        <f t="shared" si="457"/>
        <v>-63.466848547208642</v>
      </c>
      <c r="Y574">
        <f t="shared" si="441"/>
        <v>-197.29538340272697</v>
      </c>
      <c r="Z574">
        <f t="shared" si="458"/>
        <v>-17.295383402726969</v>
      </c>
      <c r="AC574">
        <v>1</v>
      </c>
      <c r="AD574">
        <f t="shared" si="442"/>
        <v>447.86544818400006</v>
      </c>
      <c r="AE574">
        <f t="shared" si="443"/>
        <v>-0.23806622739448471</v>
      </c>
      <c r="AF574">
        <f t="shared" si="444"/>
        <v>3.7853678158379998E-2</v>
      </c>
      <c r="AG574">
        <f t="shared" si="473"/>
        <v>287.65685853840955</v>
      </c>
      <c r="AH574">
        <f t="shared" si="474"/>
        <v>-1835.5252772445954</v>
      </c>
      <c r="AJ574">
        <f t="shared" si="445"/>
        <v>18000</v>
      </c>
      <c r="AK574">
        <f t="shared" si="446"/>
        <v>143520.51862260001</v>
      </c>
      <c r="AL574">
        <v>1</v>
      </c>
      <c r="AM574">
        <f t="shared" si="447"/>
        <v>313.33616772570002</v>
      </c>
      <c r="AN574">
        <f t="shared" si="475"/>
        <v>458.21873538120923</v>
      </c>
      <c r="AO574">
        <f t="shared" si="476"/>
        <v>-55.983901864706453</v>
      </c>
      <c r="AQ574">
        <f t="shared" si="448"/>
        <v>7.7160487873419148E-4</v>
      </c>
      <c r="AR574">
        <f t="shared" si="449"/>
        <v>-2.7777775634430895</v>
      </c>
      <c r="AT574">
        <f t="shared" si="470"/>
        <v>-5098.4589748272438</v>
      </c>
      <c r="AU574">
        <f t="shared" si="471"/>
        <v>-800.46306787747858</v>
      </c>
      <c r="AV574">
        <f t="shared" si="459"/>
        <v>-2.985862910917183</v>
      </c>
      <c r="AW574">
        <f t="shared" si="460"/>
        <v>599.39295262678866</v>
      </c>
      <c r="AX574">
        <f t="shared" si="461"/>
        <v>-3420.3444437095955</v>
      </c>
      <c r="AY574">
        <f t="shared" si="469"/>
        <v>-1.3973144564571707</v>
      </c>
      <c r="BA574">
        <f t="shared" si="450"/>
        <v>1.4862381681651378</v>
      </c>
      <c r="BB574">
        <f t="shared" si="462"/>
        <v>3.4417682050692573</v>
      </c>
      <c r="BC574">
        <f t="shared" si="463"/>
        <v>-1.5885484544600124</v>
      </c>
      <c r="BD574">
        <f t="shared" si="451"/>
        <v>-271.01712209659081</v>
      </c>
      <c r="BF574">
        <f t="shared" si="452"/>
        <v>-72.1198556845697</v>
      </c>
      <c r="BG574">
        <f t="shared" si="453"/>
        <v>-214.18496457292653</v>
      </c>
      <c r="BH574">
        <f t="shared" si="464"/>
        <v>-34.184964572926532</v>
      </c>
      <c r="BI574">
        <f t="shared" si="465"/>
        <v>-34.184964572926532</v>
      </c>
      <c r="BJ574">
        <f t="shared" si="454"/>
        <v>0</v>
      </c>
      <c r="BK574">
        <f t="shared" si="466"/>
        <v>0</v>
      </c>
      <c r="BM574">
        <f t="shared" si="467"/>
        <v>-75.561623889638966</v>
      </c>
      <c r="BN574">
        <f t="shared" si="455"/>
        <v>-123.16784247633578</v>
      </c>
      <c r="BQ574" s="56">
        <f t="shared" si="468"/>
        <v>20.343729005354394</v>
      </c>
    </row>
    <row r="575" spans="1:69" x14ac:dyDescent="0.25">
      <c r="A575">
        <f t="shared" si="472"/>
        <v>1805000</v>
      </c>
      <c r="B575">
        <f t="shared" si="456"/>
        <v>1805</v>
      </c>
      <c r="C575">
        <f t="shared" si="425"/>
        <v>1.8286962454195925</v>
      </c>
      <c r="D575">
        <f t="shared" si="426"/>
        <v>0.99221385966305775</v>
      </c>
      <c r="F575">
        <f t="shared" si="427"/>
        <v>6.0550859715549615E-6</v>
      </c>
      <c r="G575">
        <f t="shared" si="428"/>
        <v>9.6243944337807302E-4</v>
      </c>
      <c r="H575">
        <f t="shared" si="429"/>
        <v>-3.1406302105566222</v>
      </c>
      <c r="J575">
        <f t="shared" si="430"/>
        <v>15</v>
      </c>
      <c r="M575">
        <f t="shared" si="431"/>
        <v>1.4635740764229205E-3</v>
      </c>
      <c r="N575">
        <f t="shared" si="432"/>
        <v>-1.5707963250000001</v>
      </c>
      <c r="O575">
        <f t="shared" si="433"/>
        <v>449.11063218620967</v>
      </c>
      <c r="P575">
        <f t="shared" si="434"/>
        <v>1.5685697020956724</v>
      </c>
      <c r="Q575">
        <f t="shared" si="435"/>
        <v>314.20813727529355</v>
      </c>
      <c r="R575">
        <f t="shared" si="436"/>
        <v>1.5676137176593075</v>
      </c>
      <c r="S575">
        <f t="shared" si="437"/>
        <v>0.12410330998060799</v>
      </c>
      <c r="T575">
        <f t="shared" si="438"/>
        <v>-1.446372222889492</v>
      </c>
      <c r="U575">
        <f t="shared" si="439"/>
        <v>0.15660781905633681</v>
      </c>
      <c r="V575">
        <f t="shared" si="440"/>
        <v>-1.413541176779161</v>
      </c>
      <c r="X575">
        <f t="shared" si="457"/>
        <v>-63.52129148988594</v>
      </c>
      <c r="Y575">
        <f t="shared" si="441"/>
        <v>-197.26608350872692</v>
      </c>
      <c r="Z575">
        <f t="shared" si="458"/>
        <v>-17.266083508726922</v>
      </c>
      <c r="AC575">
        <v>1</v>
      </c>
      <c r="AD575">
        <f t="shared" si="442"/>
        <v>449.10951887340002</v>
      </c>
      <c r="AE575">
        <f t="shared" si="443"/>
        <v>-0.23939065447744326</v>
      </c>
      <c r="AF575">
        <f t="shared" si="444"/>
        <v>3.7958827264375501E-2</v>
      </c>
      <c r="AG575">
        <f t="shared" si="473"/>
        <v>286.10443117713521</v>
      </c>
      <c r="AH575">
        <f t="shared" si="474"/>
        <v>-1830.686879349624</v>
      </c>
      <c r="AJ575">
        <f t="shared" si="445"/>
        <v>18000</v>
      </c>
      <c r="AK575">
        <f t="shared" si="446"/>
        <v>143919.18672988503</v>
      </c>
      <c r="AL575">
        <v>1</v>
      </c>
      <c r="AM575">
        <f t="shared" si="447"/>
        <v>314.20654596938255</v>
      </c>
      <c r="AN575">
        <f t="shared" si="475"/>
        <v>458.21774689845131</v>
      </c>
      <c r="AO575">
        <f t="shared" si="476"/>
        <v>-55.82882495010427</v>
      </c>
      <c r="AQ575">
        <f t="shared" si="448"/>
        <v>7.6733598059131069E-4</v>
      </c>
      <c r="AR575">
        <f t="shared" si="449"/>
        <v>-2.7700828899346313</v>
      </c>
      <c r="AT575">
        <f t="shared" si="470"/>
        <v>-5070.9348630899694</v>
      </c>
      <c r="AU575">
        <f t="shared" si="471"/>
        <v>-793.93774144998395</v>
      </c>
      <c r="AV575">
        <f t="shared" si="459"/>
        <v>-2.9862871199701178</v>
      </c>
      <c r="AW575">
        <f t="shared" si="460"/>
        <v>598.65109222304773</v>
      </c>
      <c r="AX575">
        <f t="shared" si="461"/>
        <v>-3411.1202532548064</v>
      </c>
      <c r="AY575">
        <f t="shared" si="469"/>
        <v>-1.3970657047309363</v>
      </c>
      <c r="BA575">
        <f t="shared" si="450"/>
        <v>1.4820487746945434</v>
      </c>
      <c r="BB575">
        <f t="shared" si="462"/>
        <v>3.4172499329489159</v>
      </c>
      <c r="BC575">
        <f t="shared" si="463"/>
        <v>-1.5892214152391815</v>
      </c>
      <c r="BD575">
        <f t="shared" si="451"/>
        <v>-271.05567990905905</v>
      </c>
      <c r="BF575">
        <f t="shared" si="452"/>
        <v>-72.175687146711411</v>
      </c>
      <c r="BG575">
        <f t="shared" si="453"/>
        <v>-214.15086959281439</v>
      </c>
      <c r="BH575">
        <f t="shared" si="464"/>
        <v>-34.150869592814388</v>
      </c>
      <c r="BI575">
        <f t="shared" si="465"/>
        <v>-34.150869592814388</v>
      </c>
      <c r="BJ575">
        <f t="shared" si="454"/>
        <v>0</v>
      </c>
      <c r="BK575">
        <f t="shared" si="466"/>
        <v>0</v>
      </c>
      <c r="BM575">
        <f t="shared" si="467"/>
        <v>-75.592937079660331</v>
      </c>
      <c r="BN575">
        <f t="shared" si="455"/>
        <v>-123.09518968375535</v>
      </c>
      <c r="BQ575" s="56">
        <f t="shared" si="468"/>
        <v>20.319210733234051</v>
      </c>
    </row>
    <row r="576" spans="1:69" x14ac:dyDescent="0.25">
      <c r="A576">
        <f t="shared" si="472"/>
        <v>1810000</v>
      </c>
      <c r="B576">
        <f t="shared" si="456"/>
        <v>1810</v>
      </c>
      <c r="C576">
        <f t="shared" si="425"/>
        <v>1.8322485680003047</v>
      </c>
      <c r="D576">
        <f t="shared" si="426"/>
        <v>0.99347963838995512</v>
      </c>
      <c r="F576">
        <f t="shared" si="427"/>
        <v>6.0216784738960639E-6</v>
      </c>
      <c r="G576">
        <f t="shared" si="428"/>
        <v>9.5978073969940224E-4</v>
      </c>
      <c r="H576">
        <f t="shared" si="429"/>
        <v>-3.1406328692603007</v>
      </c>
      <c r="J576">
        <f t="shared" si="430"/>
        <v>15</v>
      </c>
      <c r="M576">
        <f t="shared" si="431"/>
        <v>1.4595310541123602E-3</v>
      </c>
      <c r="N576">
        <f t="shared" si="432"/>
        <v>-1.5707963250000001</v>
      </c>
      <c r="O576">
        <f t="shared" si="433"/>
        <v>450.35469980016751</v>
      </c>
      <c r="P576">
        <f t="shared" si="434"/>
        <v>1.5685758529723854</v>
      </c>
      <c r="Q576">
        <f t="shared" si="435"/>
        <v>315.07851112312557</v>
      </c>
      <c r="R576">
        <f t="shared" si="436"/>
        <v>1.5676225093381293</v>
      </c>
      <c r="S576">
        <f t="shared" si="437"/>
        <v>0.12376574172631741</v>
      </c>
      <c r="T576">
        <f t="shared" si="438"/>
        <v>-1.4467124138827621</v>
      </c>
      <c r="U576">
        <f t="shared" si="439"/>
        <v>0.15618576831880659</v>
      </c>
      <c r="V576">
        <f t="shared" si="440"/>
        <v>-1.4139684858546935</v>
      </c>
      <c r="X576">
        <f t="shared" si="457"/>
        <v>-63.575561126649404</v>
      </c>
      <c r="Y576">
        <f t="shared" si="441"/>
        <v>-197.23683043169567</v>
      </c>
      <c r="Z576">
        <f t="shared" si="458"/>
        <v>-17.236830431695665</v>
      </c>
      <c r="AC576">
        <v>1</v>
      </c>
      <c r="AD576">
        <f t="shared" si="442"/>
        <v>450.35358956280004</v>
      </c>
      <c r="AE576">
        <f t="shared" si="443"/>
        <v>-0.24071875542193563</v>
      </c>
      <c r="AF576">
        <f t="shared" si="444"/>
        <v>3.8063976370370997E-2</v>
      </c>
      <c r="AG576">
        <f t="shared" si="473"/>
        <v>284.56443300426719</v>
      </c>
      <c r="AH576">
        <f t="shared" si="474"/>
        <v>-1825.8732475526333</v>
      </c>
      <c r="AJ576">
        <f t="shared" si="445"/>
        <v>18000</v>
      </c>
      <c r="AK576">
        <f t="shared" si="446"/>
        <v>144317.85483717002</v>
      </c>
      <c r="AL576">
        <v>1</v>
      </c>
      <c r="AM576">
        <f t="shared" si="447"/>
        <v>315.07692421306501</v>
      </c>
      <c r="AN576">
        <f t="shared" si="475"/>
        <v>458.21676659610944</v>
      </c>
      <c r="AO576">
        <f t="shared" si="476"/>
        <v>-55.674604788072571</v>
      </c>
      <c r="AQ576">
        <f t="shared" si="448"/>
        <v>7.6310241116705753E-4</v>
      </c>
      <c r="AR576">
        <f t="shared" si="449"/>
        <v>-2.7624307284247482</v>
      </c>
      <c r="AT576">
        <f t="shared" si="470"/>
        <v>-5043.6312134431237</v>
      </c>
      <c r="AU576">
        <f t="shared" si="471"/>
        <v>-787.48286222544607</v>
      </c>
      <c r="AV576">
        <f t="shared" si="459"/>
        <v>-2.9867090433852055</v>
      </c>
      <c r="AW576">
        <f t="shared" si="460"/>
        <v>597.91494065158577</v>
      </c>
      <c r="AX576">
        <f t="shared" si="461"/>
        <v>-3401.9450263559593</v>
      </c>
      <c r="AY576">
        <f t="shared" si="469"/>
        <v>-1.3968164519476924</v>
      </c>
      <c r="BA576">
        <f t="shared" si="450"/>
        <v>1.4778823618584322</v>
      </c>
      <c r="BB576">
        <f t="shared" si="462"/>
        <v>3.392797319484206</v>
      </c>
      <c r="BC576">
        <f t="shared" si="463"/>
        <v>-1.589892591437513</v>
      </c>
      <c r="BD576">
        <f t="shared" si="451"/>
        <v>-271.09413547257702</v>
      </c>
      <c r="BF576">
        <f t="shared" si="452"/>
        <v>-72.231338425696933</v>
      </c>
      <c r="BG576">
        <f t="shared" si="453"/>
        <v>-214.11695370990074</v>
      </c>
      <c r="BH576">
        <f t="shared" si="464"/>
        <v>-34.116953709900741</v>
      </c>
      <c r="BI576">
        <f t="shared" si="465"/>
        <v>-34.116953709900741</v>
      </c>
      <c r="BJ576">
        <f t="shared" si="454"/>
        <v>0</v>
      </c>
      <c r="BK576">
        <f t="shared" si="466"/>
        <v>0</v>
      </c>
      <c r="BM576">
        <f t="shared" si="467"/>
        <v>-75.62413574518115</v>
      </c>
      <c r="BN576">
        <f t="shared" si="455"/>
        <v>-123.02281823732372</v>
      </c>
      <c r="BQ576" s="56">
        <f t="shared" si="468"/>
        <v>20.294758119769341</v>
      </c>
    </row>
    <row r="577" spans="1:69" x14ac:dyDescent="0.25">
      <c r="A577">
        <f t="shared" si="472"/>
        <v>1815000</v>
      </c>
      <c r="B577">
        <f t="shared" si="456"/>
        <v>1815</v>
      </c>
      <c r="C577">
        <f t="shared" si="425"/>
        <v>1.8358038148382245</v>
      </c>
      <c r="D577">
        <f t="shared" si="426"/>
        <v>0.9947405164761226</v>
      </c>
      <c r="F577">
        <f t="shared" si="427"/>
        <v>5.9885466928754364E-6</v>
      </c>
      <c r="G577">
        <f t="shared" si="428"/>
        <v>9.5713668478249777E-4</v>
      </c>
      <c r="H577">
        <f t="shared" si="429"/>
        <v>-3.1406355133152175</v>
      </c>
      <c r="J577">
        <f t="shared" si="430"/>
        <v>15</v>
      </c>
      <c r="M577">
        <f t="shared" si="431"/>
        <v>1.4555103074068163E-3</v>
      </c>
      <c r="N577">
        <f t="shared" si="432"/>
        <v>-1.5707963250000001</v>
      </c>
      <c r="O577">
        <f t="shared" si="433"/>
        <v>451.59876743106986</v>
      </c>
      <c r="P577">
        <f t="shared" si="434"/>
        <v>1.5685819699601373</v>
      </c>
      <c r="Q577">
        <f t="shared" si="435"/>
        <v>315.94888499517691</v>
      </c>
      <c r="R577">
        <f t="shared" si="436"/>
        <v>1.5676312525784359</v>
      </c>
      <c r="S577">
        <f t="shared" si="437"/>
        <v>0.12342999073267985</v>
      </c>
      <c r="T577">
        <f t="shared" si="438"/>
        <v>-1.4470507591786648</v>
      </c>
      <c r="U577">
        <f t="shared" si="439"/>
        <v>0.15576595806831872</v>
      </c>
      <c r="V577">
        <f t="shared" si="440"/>
        <v>-1.414393497887432</v>
      </c>
      <c r="X577">
        <f t="shared" si="457"/>
        <v>-63.629658510689083</v>
      </c>
      <c r="Y577">
        <f t="shared" si="441"/>
        <v>-197.20762465687309</v>
      </c>
      <c r="Z577">
        <f t="shared" si="458"/>
        <v>-17.207624656873094</v>
      </c>
      <c r="AC577">
        <v>1</v>
      </c>
      <c r="AD577">
        <f t="shared" si="442"/>
        <v>451.5976602522</v>
      </c>
      <c r="AE577">
        <f t="shared" si="443"/>
        <v>-0.24205053022796186</v>
      </c>
      <c r="AF577">
        <f t="shared" si="444"/>
        <v>3.81691254763665E-2</v>
      </c>
      <c r="AG577">
        <f t="shared" si="473"/>
        <v>283.03673281287627</v>
      </c>
      <c r="AH577">
        <f t="shared" si="474"/>
        <v>-1821.0841978652422</v>
      </c>
      <c r="AJ577">
        <f t="shared" si="445"/>
        <v>18000</v>
      </c>
      <c r="AK577">
        <f t="shared" si="446"/>
        <v>144716.52294445501</v>
      </c>
      <c r="AL577">
        <v>1</v>
      </c>
      <c r="AM577">
        <f t="shared" si="447"/>
        <v>315.94730245674748</v>
      </c>
      <c r="AN577">
        <f t="shared" si="475"/>
        <v>458.21579438416722</v>
      </c>
      <c r="AO577">
        <f t="shared" si="476"/>
        <v>-55.521234298296527</v>
      </c>
      <c r="AQ577">
        <f t="shared" si="448"/>
        <v>7.5890378170102358E-4</v>
      </c>
      <c r="AR577">
        <f t="shared" si="449"/>
        <v>-2.7548207275747156</v>
      </c>
      <c r="AT577">
        <f t="shared" si="470"/>
        <v>-5016.5456972910515</v>
      </c>
      <c r="AU577">
        <f t="shared" si="471"/>
        <v>-781.09748590249399</v>
      </c>
      <c r="AV577">
        <f t="shared" si="459"/>
        <v>-2.9871286994303925</v>
      </c>
      <c r="AW577">
        <f t="shared" si="460"/>
        <v>597.18444081953123</v>
      </c>
      <c r="AX577">
        <f t="shared" si="461"/>
        <v>-3392.8183793867788</v>
      </c>
      <c r="AY577">
        <f t="shared" si="469"/>
        <v>-1.3965667018398824</v>
      </c>
      <c r="BA577">
        <f t="shared" si="450"/>
        <v>1.4737387396464561</v>
      </c>
      <c r="BB577">
        <f t="shared" si="462"/>
        <v>3.3684099962872911</v>
      </c>
      <c r="BC577">
        <f t="shared" si="463"/>
        <v>-1.5905619975905101</v>
      </c>
      <c r="BD577">
        <f t="shared" si="451"/>
        <v>-271.13248961996771</v>
      </c>
      <c r="BF577">
        <f t="shared" si="452"/>
        <v>-72.286810660468475</v>
      </c>
      <c r="BG577">
        <f t="shared" si="453"/>
        <v>-214.08321635757864</v>
      </c>
      <c r="BH577">
        <f t="shared" si="464"/>
        <v>-34.083216357578635</v>
      </c>
      <c r="BI577">
        <f t="shared" si="465"/>
        <v>-34.083216357578635</v>
      </c>
      <c r="BJ577">
        <f t="shared" si="454"/>
        <v>0</v>
      </c>
      <c r="BK577">
        <f t="shared" si="466"/>
        <v>0</v>
      </c>
      <c r="BM577">
        <f t="shared" si="467"/>
        <v>-75.655220656755773</v>
      </c>
      <c r="BN577">
        <f t="shared" si="455"/>
        <v>-122.95072673761096</v>
      </c>
      <c r="BQ577" s="56">
        <f t="shared" si="468"/>
        <v>20.270370796572426</v>
      </c>
    </row>
    <row r="578" spans="1:69" x14ac:dyDescent="0.25">
      <c r="A578">
        <f t="shared" si="472"/>
        <v>1820000</v>
      </c>
      <c r="B578">
        <f t="shared" si="456"/>
        <v>1820</v>
      </c>
      <c r="C578">
        <f t="shared" si="425"/>
        <v>1.8393619689767291</v>
      </c>
      <c r="D578">
        <f t="shared" si="426"/>
        <v>0.99599651834092306</v>
      </c>
      <c r="F578">
        <f t="shared" si="427"/>
        <v>5.955687602777108E-6</v>
      </c>
      <c r="G578">
        <f t="shared" si="428"/>
        <v>9.5450715789299789E-4</v>
      </c>
      <c r="H578">
        <f t="shared" si="429"/>
        <v>-3.1406381428421071</v>
      </c>
      <c r="J578">
        <f t="shared" si="430"/>
        <v>15</v>
      </c>
      <c r="M578">
        <f t="shared" si="431"/>
        <v>1.4515116527161382E-3</v>
      </c>
      <c r="N578">
        <f t="shared" si="432"/>
        <v>-1.5707963250000001</v>
      </c>
      <c r="O578">
        <f t="shared" si="433"/>
        <v>452.84283507877711</v>
      </c>
      <c r="P578">
        <f t="shared" si="434"/>
        <v>1.5685880533382308</v>
      </c>
      <c r="Q578">
        <f t="shared" si="435"/>
        <v>316.81925889124807</v>
      </c>
      <c r="R578">
        <f t="shared" si="436"/>
        <v>1.5676399477794405</v>
      </c>
      <c r="S578">
        <f t="shared" si="437"/>
        <v>0.12309604247983152</v>
      </c>
      <c r="T578">
        <f t="shared" si="438"/>
        <v>-1.4473872736803983</v>
      </c>
      <c r="U578">
        <f t="shared" si="439"/>
        <v>0.15534837073993057</v>
      </c>
      <c r="V578">
        <f t="shared" si="440"/>
        <v>-1.4148162311973886</v>
      </c>
      <c r="X578">
        <f t="shared" si="457"/>
        <v>-63.68358468622602</v>
      </c>
      <c r="Y578">
        <f t="shared" si="441"/>
        <v>-197.17846665672388</v>
      </c>
      <c r="Z578">
        <f t="shared" si="458"/>
        <v>-17.178466656723884</v>
      </c>
      <c r="AC578">
        <v>1</v>
      </c>
      <c r="AD578">
        <f t="shared" si="442"/>
        <v>452.84173094160002</v>
      </c>
      <c r="AE578">
        <f t="shared" si="443"/>
        <v>-0.24338597889552196</v>
      </c>
      <c r="AF578">
        <f t="shared" si="444"/>
        <v>3.8274274582361996E-2</v>
      </c>
      <c r="AG578">
        <f t="shared" si="473"/>
        <v>281.52120110771494</v>
      </c>
      <c r="AH578">
        <f t="shared" si="474"/>
        <v>-1816.3195480517491</v>
      </c>
      <c r="AJ578">
        <f t="shared" si="445"/>
        <v>18000</v>
      </c>
      <c r="AK578">
        <f t="shared" si="446"/>
        <v>145115.19105174</v>
      </c>
      <c r="AL578">
        <v>1</v>
      </c>
      <c r="AM578">
        <f t="shared" si="447"/>
        <v>316.81768070043</v>
      </c>
      <c r="AN578">
        <f t="shared" si="475"/>
        <v>458.2148301738427</v>
      </c>
      <c r="AO578">
        <f t="shared" si="476"/>
        <v>-55.368706478263</v>
      </c>
      <c r="AQ578">
        <f t="shared" si="448"/>
        <v>7.547397087655696E-4</v>
      </c>
      <c r="AR578">
        <f t="shared" si="449"/>
        <v>-2.7472525399066736</v>
      </c>
      <c r="AT578">
        <f t="shared" si="470"/>
        <v>-4989.676016437973</v>
      </c>
      <c r="AU578">
        <f t="shared" si="471"/>
        <v>-774.78068326746916</v>
      </c>
      <c r="AV578">
        <f t="shared" si="459"/>
        <v>-2.9875461061811373</v>
      </c>
      <c r="AW578">
        <f t="shared" si="460"/>
        <v>596.45953632646933</v>
      </c>
      <c r="AX578">
        <f t="shared" si="461"/>
        <v>-3383.739932663233</v>
      </c>
      <c r="AY578">
        <f t="shared" si="469"/>
        <v>-1.3963164581101943</v>
      </c>
      <c r="BA578">
        <f t="shared" si="450"/>
        <v>1.4696177201382397</v>
      </c>
      <c r="BB578">
        <f t="shared" si="462"/>
        <v>3.3440875980162721</v>
      </c>
      <c r="BC578">
        <f t="shared" si="463"/>
        <v>-1.5912296480709429</v>
      </c>
      <c r="BD578">
        <f t="shared" si="451"/>
        <v>-271.17074317473009</v>
      </c>
      <c r="BF578">
        <f t="shared" si="452"/>
        <v>-72.342104979845047</v>
      </c>
      <c r="BG578">
        <f t="shared" si="453"/>
        <v>-214.04965696713825</v>
      </c>
      <c r="BH578">
        <f t="shared" si="464"/>
        <v>-34.049656967138247</v>
      </c>
      <c r="BI578">
        <f t="shared" si="465"/>
        <v>-34.049656967138247</v>
      </c>
      <c r="BJ578">
        <f t="shared" si="454"/>
        <v>0</v>
      </c>
      <c r="BK578">
        <f t="shared" si="466"/>
        <v>0</v>
      </c>
      <c r="BM578">
        <f t="shared" si="467"/>
        <v>-75.686192577861306</v>
      </c>
      <c r="BN578">
        <f t="shared" si="455"/>
        <v>-122.87891379240816</v>
      </c>
      <c r="BQ578" s="56">
        <f t="shared" si="468"/>
        <v>20.246048398301411</v>
      </c>
    </row>
    <row r="579" spans="1:69" x14ac:dyDescent="0.25">
      <c r="A579">
        <f t="shared" si="472"/>
        <v>1825000</v>
      </c>
      <c r="B579">
        <f t="shared" si="456"/>
        <v>1825</v>
      </c>
      <c r="C579">
        <f t="shared" si="425"/>
        <v>1.8429230135763353</v>
      </c>
      <c r="D579">
        <f t="shared" si="426"/>
        <v>0.99724766827674993</v>
      </c>
      <c r="F579">
        <f t="shared" si="427"/>
        <v>5.9230982192768812E-6</v>
      </c>
      <c r="G579">
        <f t="shared" si="428"/>
        <v>9.5189203961969584E-4</v>
      </c>
      <c r="H579">
        <f t="shared" si="429"/>
        <v>-3.1406407579603806</v>
      </c>
      <c r="J579">
        <f t="shared" si="430"/>
        <v>15</v>
      </c>
      <c r="M579">
        <f t="shared" si="431"/>
        <v>1.4475349084621216E-3</v>
      </c>
      <c r="N579">
        <f t="shared" si="432"/>
        <v>-1.5707963250000001</v>
      </c>
      <c r="O579">
        <f t="shared" si="433"/>
        <v>454.08690274315114</v>
      </c>
      <c r="P579">
        <f t="shared" si="434"/>
        <v>1.5685941033829078</v>
      </c>
      <c r="Q579">
        <f t="shared" si="435"/>
        <v>317.68963281114156</v>
      </c>
      <c r="R579">
        <f t="shared" si="436"/>
        <v>1.5676485953359816</v>
      </c>
      <c r="S579">
        <f t="shared" si="437"/>
        <v>0.12276388260093013</v>
      </c>
      <c r="T579">
        <f t="shared" si="438"/>
        <v>-1.4477219721319716</v>
      </c>
      <c r="U579">
        <f t="shared" si="439"/>
        <v>0.15493298894935073</v>
      </c>
      <c r="V579">
        <f t="shared" si="440"/>
        <v>-1.4152367039119116</v>
      </c>
      <c r="X579">
        <f t="shared" si="457"/>
        <v>-63.737340688607176</v>
      </c>
      <c r="Y579">
        <f t="shared" si="441"/>
        <v>-197.14935689117826</v>
      </c>
      <c r="Z579">
        <f t="shared" si="458"/>
        <v>-17.149356891178257</v>
      </c>
      <c r="AC579">
        <v>1</v>
      </c>
      <c r="AD579">
        <f t="shared" si="442"/>
        <v>454.08580163099998</v>
      </c>
      <c r="AE579">
        <f t="shared" si="443"/>
        <v>-0.24472510142461598</v>
      </c>
      <c r="AF579">
        <f t="shared" si="444"/>
        <v>3.8379423688357499E-2</v>
      </c>
      <c r="AG579">
        <f t="shared" si="473"/>
        <v>280.01771007873418</v>
      </c>
      <c r="AH579">
        <f t="shared" si="474"/>
        <v>-1811.5791176092689</v>
      </c>
      <c r="AJ579">
        <f t="shared" si="445"/>
        <v>18000</v>
      </c>
      <c r="AK579">
        <f t="shared" si="446"/>
        <v>145513.85915902501</v>
      </c>
      <c r="AL579">
        <v>1</v>
      </c>
      <c r="AM579">
        <f t="shared" si="447"/>
        <v>317.68805894411253</v>
      </c>
      <c r="AN579">
        <f t="shared" si="475"/>
        <v>458.21387387756869</v>
      </c>
      <c r="AO579">
        <f t="shared" si="476"/>
        <v>-55.217014402194984</v>
      </c>
      <c r="AQ579">
        <f t="shared" si="448"/>
        <v>7.5060981417828378E-4</v>
      </c>
      <c r="AR579">
        <f t="shared" si="449"/>
        <v>-2.7397258217507359</v>
      </c>
      <c r="AT579">
        <f t="shared" si="470"/>
        <v>-4963.0199026171986</v>
      </c>
      <c r="AU579">
        <f t="shared" si="471"/>
        <v>-768.53153991505724</v>
      </c>
      <c r="AV579">
        <f t="shared" si="459"/>
        <v>-2.987961281522912</v>
      </c>
      <c r="AW579">
        <f t="shared" si="460"/>
        <v>595.74017145473761</v>
      </c>
      <c r="AX579">
        <f t="shared" si="461"/>
        <v>-3374.7093103937405</v>
      </c>
      <c r="AY579">
        <f t="shared" si="469"/>
        <v>-1.3960657244318035</v>
      </c>
      <c r="BA579">
        <f t="shared" si="450"/>
        <v>1.4655191174747262</v>
      </c>
      <c r="BB579">
        <f t="shared" si="462"/>
        <v>3.319829762341739</v>
      </c>
      <c r="BC579">
        <f t="shared" si="463"/>
        <v>-1.5918955570911084</v>
      </c>
      <c r="BD579">
        <f t="shared" si="451"/>
        <v>-271.20889695116887</v>
      </c>
      <c r="BF579">
        <f t="shared" si="452"/>
        <v>-72.397222502635827</v>
      </c>
      <c r="BG579">
        <f t="shared" si="453"/>
        <v>-214.01627496787432</v>
      </c>
      <c r="BH579">
        <f t="shared" si="464"/>
        <v>-34.016274967874324</v>
      </c>
      <c r="BI579">
        <f t="shared" si="465"/>
        <v>-34.016274967874324</v>
      </c>
      <c r="BJ579">
        <f t="shared" si="454"/>
        <v>0</v>
      </c>
      <c r="BK579">
        <f t="shared" si="466"/>
        <v>0</v>
      </c>
      <c r="BM579">
        <f t="shared" si="467"/>
        <v>-75.717052264977568</v>
      </c>
      <c r="BN579">
        <f t="shared" si="455"/>
        <v>-122.80737801670548</v>
      </c>
      <c r="BQ579" s="56">
        <f t="shared" si="468"/>
        <v>20.221790562626879</v>
      </c>
    </row>
    <row r="580" spans="1:69" x14ac:dyDescent="0.25">
      <c r="A580">
        <f t="shared" si="472"/>
        <v>1830000</v>
      </c>
      <c r="B580">
        <f t="shared" si="456"/>
        <v>1830</v>
      </c>
      <c r="C580">
        <f t="shared" si="425"/>
        <v>1.8464869319138362</v>
      </c>
      <c r="D580">
        <f t="shared" si="426"/>
        <v>0.99849399044943798</v>
      </c>
      <c r="F580">
        <f t="shared" si="427"/>
        <v>5.8907755987646982E-6</v>
      </c>
      <c r="G580">
        <f t="shared" si="428"/>
        <v>9.4929121185646206E-4</v>
      </c>
      <c r="H580">
        <f t="shared" si="429"/>
        <v>-3.1406433587881439</v>
      </c>
      <c r="J580">
        <f t="shared" si="430"/>
        <v>15</v>
      </c>
      <c r="M580">
        <f t="shared" si="431"/>
        <v>1.4435798950510228E-3</v>
      </c>
      <c r="N580">
        <f t="shared" si="432"/>
        <v>-1.5707963250000001</v>
      </c>
      <c r="O580">
        <f t="shared" si="433"/>
        <v>455.33097042405524</v>
      </c>
      <c r="P580">
        <f t="shared" si="434"/>
        <v>1.5686001203673912</v>
      </c>
      <c r="Q580">
        <f t="shared" si="435"/>
        <v>318.56000675466208</v>
      </c>
      <c r="R580">
        <f t="shared" si="436"/>
        <v>1.5676571956385823</v>
      </c>
      <c r="S580">
        <f t="shared" si="437"/>
        <v>0.12243349688016128</v>
      </c>
      <c r="T580">
        <f t="shared" si="438"/>
        <v>-1.448054869120313</v>
      </c>
      <c r="U580">
        <f t="shared" si="439"/>
        <v>0.15451979549065623</v>
      </c>
      <c r="V580">
        <f t="shared" si="440"/>
        <v>-1.4156549339681885</v>
      </c>
      <c r="X580">
        <f t="shared" si="457"/>
        <v>-63.790927544399224</v>
      </c>
      <c r="Y580">
        <f t="shared" si="441"/>
        <v>-197.12029580786739</v>
      </c>
      <c r="Z580">
        <f t="shared" si="458"/>
        <v>-17.120295807867393</v>
      </c>
      <c r="AC580">
        <v>1</v>
      </c>
      <c r="AD580">
        <f t="shared" si="442"/>
        <v>455.32987232040006</v>
      </c>
      <c r="AE580">
        <f t="shared" si="443"/>
        <v>-0.2460678978152438</v>
      </c>
      <c r="AF580">
        <f t="shared" si="444"/>
        <v>3.8484572794353002E-2</v>
      </c>
      <c r="AG580">
        <f t="shared" si="473"/>
        <v>278.52613357507408</v>
      </c>
      <c r="AH580">
        <f t="shared" si="474"/>
        <v>-1806.8627277481337</v>
      </c>
      <c r="AJ580">
        <f t="shared" si="445"/>
        <v>18000</v>
      </c>
      <c r="AK580">
        <f t="shared" si="446"/>
        <v>145912.52726631</v>
      </c>
      <c r="AL580">
        <v>1</v>
      </c>
      <c r="AM580">
        <f t="shared" si="447"/>
        <v>318.55843718779505</v>
      </c>
      <c r="AN580">
        <f t="shared" si="475"/>
        <v>458.21292540897258</v>
      </c>
      <c r="AO580">
        <f t="shared" si="476"/>
        <v>-55.066151220003242</v>
      </c>
      <c r="AQ580">
        <f t="shared" si="448"/>
        <v>7.4651372491611235E-4</v>
      </c>
      <c r="AR580">
        <f t="shared" si="449"/>
        <v>-2.7322402331929712</v>
      </c>
      <c r="AT580">
        <f t="shared" si="470"/>
        <v>-4936.5751170287867</v>
      </c>
      <c r="AU580">
        <f t="shared" si="471"/>
        <v>-762.3491559748004</v>
      </c>
      <c r="AV580">
        <f t="shared" si="459"/>
        <v>-2.9883742431536735</v>
      </c>
      <c r="AW580">
        <f t="shared" si="460"/>
        <v>595.02629115987349</v>
      </c>
      <c r="AX580">
        <f t="shared" si="461"/>
        <v>-3365.7261406301295</v>
      </c>
      <c r="AY580">
        <f t="shared" si="469"/>
        <v>-1.3958145044486141</v>
      </c>
      <c r="BA580">
        <f t="shared" si="450"/>
        <v>1.4614427478300007</v>
      </c>
      <c r="BB580">
        <f t="shared" si="462"/>
        <v>3.2956361299138242</v>
      </c>
      <c r="BC580">
        <f t="shared" si="463"/>
        <v>-1.5925597387050594</v>
      </c>
      <c r="BD580">
        <f t="shared" si="451"/>
        <v>-271.24695175452194</v>
      </c>
      <c r="BF580">
        <f t="shared" si="452"/>
        <v>-72.452164337752052</v>
      </c>
      <c r="BG580">
        <f t="shared" si="453"/>
        <v>-213.98306978719145</v>
      </c>
      <c r="BH580">
        <f t="shared" si="464"/>
        <v>-33.983069787191454</v>
      </c>
      <c r="BI580">
        <f t="shared" si="465"/>
        <v>-33.983069787191454</v>
      </c>
      <c r="BJ580">
        <f t="shared" si="454"/>
        <v>0</v>
      </c>
      <c r="BK580">
        <f t="shared" si="466"/>
        <v>0</v>
      </c>
      <c r="BM580">
        <f t="shared" si="467"/>
        <v>-75.747800467665883</v>
      </c>
      <c r="BN580">
        <f t="shared" si="455"/>
        <v>-122.73611803266952</v>
      </c>
      <c r="BQ580" s="56">
        <f t="shared" si="468"/>
        <v>20.197596930198962</v>
      </c>
    </row>
    <row r="581" spans="1:69" x14ac:dyDescent="0.25">
      <c r="A581">
        <f t="shared" si="472"/>
        <v>1835000</v>
      </c>
      <c r="B581">
        <f t="shared" si="456"/>
        <v>1835</v>
      </c>
      <c r="C581">
        <f t="shared" si="425"/>
        <v>1.8500537073814431</v>
      </c>
      <c r="D581">
        <f t="shared" si="426"/>
        <v>0.99973550889867979</v>
      </c>
      <c r="F581">
        <f t="shared" si="427"/>
        <v>5.8587168376799162E-6</v>
      </c>
      <c r="G581">
        <f t="shared" si="428"/>
        <v>9.467045577844647E-4</v>
      </c>
      <c r="H581">
        <f t="shared" si="429"/>
        <v>-3.1406459454422158</v>
      </c>
      <c r="J581">
        <f t="shared" si="430"/>
        <v>15</v>
      </c>
      <c r="M581">
        <f t="shared" si="431"/>
        <v>1.439646434846524E-3</v>
      </c>
      <c r="N581">
        <f t="shared" si="432"/>
        <v>-1.5707963250000001</v>
      </c>
      <c r="O581">
        <f t="shared" si="433"/>
        <v>456.57503812135434</v>
      </c>
      <c r="P581">
        <f t="shared" si="434"/>
        <v>1.5686061045619262</v>
      </c>
      <c r="Q581">
        <f t="shared" si="435"/>
        <v>319.43038072161664</v>
      </c>
      <c r="R581">
        <f t="shared" si="436"/>
        <v>1.5676657490735093</v>
      </c>
      <c r="S581">
        <f t="shared" si="437"/>
        <v>0.12210487125077603</v>
      </c>
      <c r="T581">
        <f t="shared" si="438"/>
        <v>-1.4483859790773457</v>
      </c>
      <c r="U581">
        <f t="shared" si="439"/>
        <v>0.15410877333404374</v>
      </c>
      <c r="V581">
        <f t="shared" si="440"/>
        <v>-1.4160709391157131</v>
      </c>
      <c r="X581">
        <f t="shared" si="457"/>
        <v>-63.844346271481065</v>
      </c>
      <c r="Y581">
        <f t="shared" si="441"/>
        <v>-197.09128384235578</v>
      </c>
      <c r="Z581">
        <f t="shared" si="458"/>
        <v>-17.091283842355779</v>
      </c>
      <c r="AC581">
        <v>1</v>
      </c>
      <c r="AD581">
        <f t="shared" si="442"/>
        <v>456.57394300980002</v>
      </c>
      <c r="AE581">
        <f t="shared" si="443"/>
        <v>-0.24741436806740552</v>
      </c>
      <c r="AF581">
        <f t="shared" si="444"/>
        <v>3.8589721900348498E-2</v>
      </c>
      <c r="AG581">
        <f t="shared" si="473"/>
        <v>277.04634707951413</v>
      </c>
      <c r="AH581">
        <f t="shared" si="474"/>
        <v>-1802.170201372533</v>
      </c>
      <c r="AJ581">
        <f t="shared" si="445"/>
        <v>18000</v>
      </c>
      <c r="AK581">
        <f t="shared" si="446"/>
        <v>146311.19537359502</v>
      </c>
      <c r="AL581">
        <v>1</v>
      </c>
      <c r="AM581">
        <f t="shared" si="447"/>
        <v>319.42881543147752</v>
      </c>
      <c r="AN581">
        <f t="shared" si="475"/>
        <v>458.21198468285684</v>
      </c>
      <c r="AO581">
        <f t="shared" si="476"/>
        <v>-54.916110156255243</v>
      </c>
      <c r="AQ581">
        <f t="shared" si="448"/>
        <v>7.4245107303112551E-4</v>
      </c>
      <c r="AR581">
        <f t="shared" si="449"/>
        <v>-2.724795438024231</v>
      </c>
      <c r="AT581">
        <f t="shared" si="470"/>
        <v>-4910.3394498854186</v>
      </c>
      <c r="AU581">
        <f t="shared" si="471"/>
        <v>-756.23264584333151</v>
      </c>
      <c r="AV581">
        <f t="shared" si="459"/>
        <v>-2.9887850085862908</v>
      </c>
      <c r="AW581">
        <f t="shared" si="460"/>
        <v>594.31784106120756</v>
      </c>
      <c r="AX581">
        <f t="shared" si="461"/>
        <v>-3356.7900552193159</v>
      </c>
      <c r="AY581">
        <f t="shared" si="469"/>
        <v>-1.3955628017754982</v>
      </c>
      <c r="BA581">
        <f t="shared" si="450"/>
        <v>1.4573884293835733</v>
      </c>
      <c r="BB581">
        <f t="shared" si="462"/>
        <v>3.2715063443297043</v>
      </c>
      <c r="BC581">
        <f t="shared" si="463"/>
        <v>-1.5932222068107926</v>
      </c>
      <c r="BD581">
        <f t="shared" si="451"/>
        <v>-271.28490838108587</v>
      </c>
      <c r="BF581">
        <f t="shared" si="452"/>
        <v>-72.506931584317314</v>
      </c>
      <c r="BG581">
        <f t="shared" si="453"/>
        <v>-213.95004085070644</v>
      </c>
      <c r="BH581">
        <f t="shared" si="464"/>
        <v>-33.950040850706444</v>
      </c>
      <c r="BI581">
        <f t="shared" si="465"/>
        <v>-33.950040850706444</v>
      </c>
      <c r="BJ581">
        <f t="shared" si="454"/>
        <v>0</v>
      </c>
      <c r="BK581">
        <f t="shared" si="466"/>
        <v>0</v>
      </c>
      <c r="BM581">
        <f t="shared" si="467"/>
        <v>-75.778437928647008</v>
      </c>
      <c r="BN581">
        <f t="shared" si="455"/>
        <v>-122.66513246962059</v>
      </c>
      <c r="BQ581" s="56">
        <f t="shared" si="468"/>
        <v>20.17346714461484</v>
      </c>
    </row>
    <row r="582" spans="1:69" x14ac:dyDescent="0.25">
      <c r="A582">
        <f t="shared" si="472"/>
        <v>1840000</v>
      </c>
      <c r="B582">
        <f t="shared" si="456"/>
        <v>1840</v>
      </c>
      <c r="C582">
        <f t="shared" si="425"/>
        <v>1.8536233234859325</v>
      </c>
      <c r="D582">
        <f t="shared" si="426"/>
        <v>1.0009722475384473</v>
      </c>
      <c r="F582">
        <f t="shared" si="427"/>
        <v>5.8269190718592043E-6</v>
      </c>
      <c r="G582">
        <f t="shared" si="428"/>
        <v>9.4413196185467833E-4</v>
      </c>
      <c r="H582">
        <f t="shared" si="429"/>
        <v>-3.1406485180381454</v>
      </c>
      <c r="J582">
        <f t="shared" si="430"/>
        <v>15</v>
      </c>
      <c r="M582">
        <f t="shared" si="431"/>
        <v>1.4357343521431368E-3</v>
      </c>
      <c r="N582">
        <f t="shared" si="432"/>
        <v>-1.5707963250000001</v>
      </c>
      <c r="O582">
        <f t="shared" si="433"/>
        <v>457.81910583491486</v>
      </c>
      <c r="P582">
        <f t="shared" si="434"/>
        <v>1.5686120562338204</v>
      </c>
      <c r="Q582">
        <f t="shared" si="435"/>
        <v>320.30075471181408</v>
      </c>
      <c r="R582">
        <f t="shared" si="436"/>
        <v>1.5676742560228314</v>
      </c>
      <c r="S582">
        <f t="shared" si="437"/>
        <v>0.12177799179315817</v>
      </c>
      <c r="T582">
        <f t="shared" si="438"/>
        <v>-1.4487153162820305</v>
      </c>
      <c r="U582">
        <f t="shared" si="439"/>
        <v>0.15369990562361424</v>
      </c>
      <c r="V582">
        <f t="shared" si="440"/>
        <v>-1.4164847369187128</v>
      </c>
      <c r="X582">
        <f t="shared" si="457"/>
        <v>-63.897597879135397</v>
      </c>
      <c r="Y582">
        <f t="shared" si="441"/>
        <v>-197.06232141836787</v>
      </c>
      <c r="Z582">
        <f t="shared" si="458"/>
        <v>-17.062321418367873</v>
      </c>
      <c r="AC582">
        <v>1</v>
      </c>
      <c r="AD582">
        <f t="shared" si="442"/>
        <v>457.81801369920004</v>
      </c>
      <c r="AE582">
        <f t="shared" si="443"/>
        <v>-0.2487645121811011</v>
      </c>
      <c r="AF582">
        <f t="shared" si="444"/>
        <v>3.8694871006344E-2</v>
      </c>
      <c r="AG582">
        <f t="shared" si="473"/>
        <v>275.57822768338059</v>
      </c>
      <c r="AH582">
        <f t="shared" si="474"/>
        <v>-1797.5013630614053</v>
      </c>
      <c r="AJ582">
        <f t="shared" si="445"/>
        <v>18000</v>
      </c>
      <c r="AK582">
        <f t="shared" si="446"/>
        <v>146709.86348088001</v>
      </c>
      <c r="AL582">
        <v>1</v>
      </c>
      <c r="AM582">
        <f t="shared" si="447"/>
        <v>320.29919367515998</v>
      </c>
      <c r="AN582">
        <f t="shared" si="475"/>
        <v>458.21105161517971</v>
      </c>
      <c r="AO582">
        <f t="shared" si="476"/>
        <v>-54.766884509160818</v>
      </c>
      <c r="AQ582">
        <f t="shared" si="448"/>
        <v>7.3842149556788345E-4</v>
      </c>
      <c r="AR582">
        <f t="shared" si="449"/>
        <v>-2.7173911036898111</v>
      </c>
      <c r="AT582">
        <f t="shared" si="470"/>
        <v>-4884.31071996634</v>
      </c>
      <c r="AU582">
        <f t="shared" si="471"/>
        <v>-750.18113792222073</v>
      </c>
      <c r="AV582">
        <f t="shared" si="459"/>
        <v>-2.9891935951509394</v>
      </c>
      <c r="AW582">
        <f t="shared" si="460"/>
        <v>593.61476743260562</v>
      </c>
      <c r="AX582">
        <f t="shared" si="461"/>
        <v>-3347.9006897556987</v>
      </c>
      <c r="AY582">
        <f t="shared" si="469"/>
        <v>-1.3953106199985363</v>
      </c>
      <c r="BA582">
        <f t="shared" si="450"/>
        <v>1.4533559822931135</v>
      </c>
      <c r="BB582">
        <f t="shared" si="462"/>
        <v>3.2474400521015294</v>
      </c>
      <c r="BC582">
        <f t="shared" si="463"/>
        <v>-1.5938829751524031</v>
      </c>
      <c r="BD582">
        <f t="shared" si="451"/>
        <v>-271.32276761833924</v>
      </c>
      <c r="BF582">
        <f t="shared" si="452"/>
        <v>-72.561525331776423</v>
      </c>
      <c r="BG582">
        <f t="shared" si="453"/>
        <v>-213.91718758234876</v>
      </c>
      <c r="BH582">
        <f t="shared" si="464"/>
        <v>-33.91718758234876</v>
      </c>
      <c r="BI582">
        <f t="shared" si="465"/>
        <v>-33.91718758234876</v>
      </c>
      <c r="BJ582">
        <f t="shared" si="454"/>
        <v>0</v>
      </c>
      <c r="BK582">
        <f t="shared" si="466"/>
        <v>0</v>
      </c>
      <c r="BM582">
        <f t="shared" si="467"/>
        <v>-75.808965383877947</v>
      </c>
      <c r="BN582">
        <f t="shared" si="455"/>
        <v>-122.59441996400953</v>
      </c>
      <c r="BQ582" s="56">
        <f t="shared" si="468"/>
        <v>20.149400852386666</v>
      </c>
    </row>
    <row r="583" spans="1:69" x14ac:dyDescent="0.25">
      <c r="A583">
        <f t="shared" si="472"/>
        <v>1845000</v>
      </c>
      <c r="B583">
        <f t="shared" si="456"/>
        <v>1845</v>
      </c>
      <c r="C583">
        <f t="shared" si="425"/>
        <v>1.8571957638477974</v>
      </c>
      <c r="D583">
        <f t="shared" si="426"/>
        <v>1.0022042301574179</v>
      </c>
      <c r="F583">
        <f t="shared" si="427"/>
        <v>5.7953794758968036E-6</v>
      </c>
      <c r="G583">
        <f t="shared" si="428"/>
        <v>9.4157330977067636E-4</v>
      </c>
      <c r="H583">
        <f t="shared" si="429"/>
        <v>-3.1406510766902294</v>
      </c>
      <c r="J583">
        <f t="shared" si="430"/>
        <v>15</v>
      </c>
      <c r="M583">
        <f t="shared" si="431"/>
        <v>1.431843473140039E-3</v>
      </c>
      <c r="N583">
        <f t="shared" si="432"/>
        <v>-1.5707963250000001</v>
      </c>
      <c r="O583">
        <f t="shared" si="433"/>
        <v>459.06317356460454</v>
      </c>
      <c r="P583">
        <f t="shared" si="434"/>
        <v>1.5686179756474838</v>
      </c>
      <c r="Q583">
        <f t="shared" si="435"/>
        <v>321.1711287250655</v>
      </c>
      <c r="R583">
        <f t="shared" si="436"/>
        <v>1.5676827168644754</v>
      </c>
      <c r="S583">
        <f t="shared" si="437"/>
        <v>0.12145284473292162</v>
      </c>
      <c r="T583">
        <f t="shared" si="438"/>
        <v>-1.4490428948623764</v>
      </c>
      <c r="U583">
        <f t="shared" si="439"/>
        <v>0.15329317567519044</v>
      </c>
      <c r="V583">
        <f t="shared" si="440"/>
        <v>-1.4168963447585379</v>
      </c>
      <c r="X583">
        <f t="shared" si="457"/>
        <v>-63.950683368138918</v>
      </c>
      <c r="Y583">
        <f t="shared" si="441"/>
        <v>-197.03340894801175</v>
      </c>
      <c r="Z583">
        <f t="shared" si="458"/>
        <v>-17.033408948011754</v>
      </c>
      <c r="AC583">
        <v>1</v>
      </c>
      <c r="AD583">
        <f t="shared" si="442"/>
        <v>459.0620843886</v>
      </c>
      <c r="AE583">
        <f t="shared" si="443"/>
        <v>-0.25011833015633056</v>
      </c>
      <c r="AF583">
        <f t="shared" si="444"/>
        <v>3.8800020112339496E-2</v>
      </c>
      <c r="AG583">
        <f t="shared" si="473"/>
        <v>274.12165406189513</v>
      </c>
      <c r="AH583">
        <f t="shared" si="474"/>
        <v>-1792.8560390495668</v>
      </c>
      <c r="AJ583">
        <f t="shared" si="445"/>
        <v>18000</v>
      </c>
      <c r="AK583">
        <f t="shared" si="446"/>
        <v>147108.531588165</v>
      </c>
      <c r="AL583">
        <v>1</v>
      </c>
      <c r="AM583">
        <f t="shared" si="447"/>
        <v>321.16957191884251</v>
      </c>
      <c r="AN583">
        <f t="shared" si="475"/>
        <v>458.21012612303679</v>
      </c>
      <c r="AO583">
        <f t="shared" si="476"/>
        <v>-54.618467649574413</v>
      </c>
      <c r="AQ583">
        <f t="shared" si="448"/>
        <v>7.3442463448236759E-4</v>
      </c>
      <c r="AR583">
        <f t="shared" si="449"/>
        <v>-2.7100269012399365</v>
      </c>
      <c r="AT583">
        <f t="shared" si="470"/>
        <v>-4858.4867741792159</v>
      </c>
      <c r="AU583">
        <f t="shared" si="471"/>
        <v>-744.19377436128195</v>
      </c>
      <c r="AV583">
        <f t="shared" si="459"/>
        <v>-2.9896000199974546</v>
      </c>
      <c r="AW583">
        <f t="shared" si="460"/>
        <v>592.91701719335174</v>
      </c>
      <c r="AX583">
        <f t="shared" si="461"/>
        <v>-3339.0576835342717</v>
      </c>
      <c r="AY583">
        <f t="shared" si="469"/>
        <v>-1.3950579626752553</v>
      </c>
      <c r="BA583">
        <f t="shared" si="450"/>
        <v>1.4493452286676241</v>
      </c>
      <c r="BB583">
        <f t="shared" si="462"/>
        <v>3.2234369026247709</v>
      </c>
      <c r="BC583">
        <f t="shared" si="463"/>
        <v>-1.5945420573221993</v>
      </c>
      <c r="BD583">
        <f t="shared" si="451"/>
        <v>-271.36053024506401</v>
      </c>
      <c r="BF583">
        <f t="shared" si="452"/>
        <v>-72.615946660002891</v>
      </c>
      <c r="BG583">
        <f t="shared" si="453"/>
        <v>-213.88450940445824</v>
      </c>
      <c r="BH583">
        <f t="shared" si="464"/>
        <v>-33.884509404458242</v>
      </c>
      <c r="BI583">
        <f t="shared" si="465"/>
        <v>-33.884509404458242</v>
      </c>
      <c r="BJ583">
        <f t="shared" si="454"/>
        <v>0</v>
      </c>
      <c r="BK583">
        <f t="shared" si="466"/>
        <v>0</v>
      </c>
      <c r="BM583">
        <f t="shared" si="467"/>
        <v>-75.839383562627646</v>
      </c>
      <c r="BN583">
        <f t="shared" si="455"/>
        <v>-122.5239791593942</v>
      </c>
      <c r="BQ583" s="56">
        <f t="shared" si="468"/>
        <v>20.125397702909908</v>
      </c>
    </row>
    <row r="584" spans="1:69" x14ac:dyDescent="0.25">
      <c r="A584">
        <f t="shared" si="472"/>
        <v>1850000</v>
      </c>
      <c r="B584">
        <f t="shared" si="456"/>
        <v>1850</v>
      </c>
      <c r="C584">
        <f t="shared" si="425"/>
        <v>1.8607710122004089</v>
      </c>
      <c r="D584">
        <f t="shared" si="426"/>
        <v>1.0034314804194062</v>
      </c>
      <c r="F584">
        <f t="shared" si="427"/>
        <v>5.7640952625168616E-6</v>
      </c>
      <c r="G584">
        <f t="shared" si="428"/>
        <v>9.3902848847170401E-4</v>
      </c>
      <c r="H584">
        <f t="shared" si="429"/>
        <v>-3.1406536215115284</v>
      </c>
      <c r="J584">
        <f t="shared" si="430"/>
        <v>15</v>
      </c>
      <c r="M584">
        <f t="shared" si="431"/>
        <v>1.427973625915336E-3</v>
      </c>
      <c r="N584">
        <f t="shared" si="432"/>
        <v>-1.5707963250000001</v>
      </c>
      <c r="O584">
        <f t="shared" si="433"/>
        <v>460.30724131029251</v>
      </c>
      <c r="P584">
        <f t="shared" si="434"/>
        <v>1.5686238630644682</v>
      </c>
      <c r="Q584">
        <f t="shared" si="435"/>
        <v>322.04150276118395</v>
      </c>
      <c r="R584">
        <f t="shared" si="436"/>
        <v>1.5676911319722824</v>
      </c>
      <c r="S584">
        <f t="shared" si="437"/>
        <v>0.12112941643903703</v>
      </c>
      <c r="T584">
        <f t="shared" si="438"/>
        <v>-1.4493687287974202</v>
      </c>
      <c r="U584">
        <f t="shared" si="439"/>
        <v>0.15288856697416647</v>
      </c>
      <c r="V584">
        <f t="shared" si="440"/>
        <v>-1.4173057798360165</v>
      </c>
      <c r="X584">
        <f t="shared" si="457"/>
        <v>-64.003603730851609</v>
      </c>
      <c r="Y584">
        <f t="shared" si="441"/>
        <v>-197.00454683199789</v>
      </c>
      <c r="Z584">
        <f t="shared" si="458"/>
        <v>-17.004546831997885</v>
      </c>
      <c r="AC584">
        <v>1</v>
      </c>
      <c r="AD584">
        <f t="shared" si="442"/>
        <v>460.30615507800007</v>
      </c>
      <c r="AE584">
        <f t="shared" si="443"/>
        <v>-0.25147582199309382</v>
      </c>
      <c r="AF584">
        <f t="shared" si="444"/>
        <v>3.8905169218334999E-2</v>
      </c>
      <c r="AG584">
        <f t="shared" si="473"/>
        <v>272.67650644996149</v>
      </c>
      <c r="AH584">
        <f t="shared" si="474"/>
        <v>-1788.2340572090854</v>
      </c>
      <c r="AJ584">
        <f t="shared" si="445"/>
        <v>18000</v>
      </c>
      <c r="AK584">
        <f t="shared" si="446"/>
        <v>147507.19969545002</v>
      </c>
      <c r="AL584">
        <v>1</v>
      </c>
      <c r="AM584">
        <f t="shared" si="447"/>
        <v>322.03995016252503</v>
      </c>
      <c r="AN584">
        <f t="shared" si="475"/>
        <v>458.20920812464283</v>
      </c>
      <c r="AO584">
        <f t="shared" si="476"/>
        <v>-54.470853020013458</v>
      </c>
      <c r="AQ584">
        <f t="shared" si="448"/>
        <v>7.3046013656244435E-4</v>
      </c>
      <c r="AR584">
        <f t="shared" si="449"/>
        <v>-2.7027025052810441</v>
      </c>
      <c r="AT584">
        <f t="shared" si="470"/>
        <v>-4832.8654871297422</v>
      </c>
      <c r="AU584">
        <f t="shared" si="471"/>
        <v>-738.26971080722831</v>
      </c>
      <c r="AV584">
        <f t="shared" si="459"/>
        <v>-2.9900043000976519</v>
      </c>
      <c r="AW584">
        <f t="shared" si="460"/>
        <v>592.22453789917552</v>
      </c>
      <c r="AX584">
        <f t="shared" si="461"/>
        <v>-3330.2606795044135</v>
      </c>
      <c r="AY584">
        <f t="shared" si="469"/>
        <v>-1.3948048333348646</v>
      </c>
      <c r="BA584">
        <f t="shared" si="450"/>
        <v>1.4453559925410584</v>
      </c>
      <c r="BB584">
        <f t="shared" si="462"/>
        <v>3.1994965481470441</v>
      </c>
      <c r="BC584">
        <f t="shared" si="463"/>
        <v>-1.5951994667627873</v>
      </c>
      <c r="BD584">
        <f t="shared" si="451"/>
        <v>-271.3981970314648</v>
      </c>
      <c r="BF584">
        <f t="shared" si="452"/>
        <v>-72.67019663940485</v>
      </c>
      <c r="BG584">
        <f t="shared" si="453"/>
        <v>-213.85200573788066</v>
      </c>
      <c r="BH584">
        <f t="shared" si="464"/>
        <v>-33.85200573788066</v>
      </c>
      <c r="BI584">
        <f t="shared" si="465"/>
        <v>-33.85200573788066</v>
      </c>
      <c r="BJ584">
        <f t="shared" si="454"/>
        <v>0</v>
      </c>
      <c r="BK584">
        <f t="shared" si="466"/>
        <v>0</v>
      </c>
      <c r="BM584">
        <f t="shared" si="467"/>
        <v>-75.869693187551889</v>
      </c>
      <c r="BN584">
        <f t="shared" si="455"/>
        <v>-122.45380870641583</v>
      </c>
      <c r="BQ584" s="56">
        <f t="shared" si="468"/>
        <v>20.101457348432177</v>
      </c>
    </row>
    <row r="585" spans="1:69" x14ac:dyDescent="0.25">
      <c r="A585">
        <f t="shared" si="472"/>
        <v>1855000</v>
      </c>
      <c r="B585">
        <f t="shared" si="456"/>
        <v>1855</v>
      </c>
      <c r="C585">
        <f t="shared" ref="C585:C626" si="477">SQRT((A585/Fesr)^2+1)</f>
        <v>1.8643490523891775</v>
      </c>
      <c r="D585">
        <f t="shared" ref="D585:D614" si="478">ATAN(A585/Fesr)</f>
        <v>1.0046540218638011</v>
      </c>
      <c r="F585">
        <f t="shared" ref="F585:F626" si="479">(Ro/(Ro+Rdcr))/SQRT((A585/(Q*Fo))^2+(1-(A585^2/Fo^2))^2)</f>
        <v>5.7330636819576089E-6</v>
      </c>
      <c r="G585">
        <f t="shared" ref="G585:G614" si="480">-ATAN(A585*Fo/(Q*(Fo^2-A585^2)))</f>
        <v>9.3649738611602533E-4</v>
      </c>
      <c r="H585">
        <f t="shared" ref="H585:H648" si="481">IF(G585&gt;0,G585-Pi,G585)</f>
        <v>-3.1406561526138841</v>
      </c>
      <c r="J585">
        <f t="shared" ref="J585:J648" si="482">Vin/Vramp</f>
        <v>15</v>
      </c>
      <c r="M585">
        <f t="shared" ref="M585:M614" si="483">1/(2*Pi*_Rfb1*(Cc1ea_u+Cc2ea_u)*A585)</f>
        <v>1.4241246404007395E-3</v>
      </c>
      <c r="N585">
        <f t="shared" ref="N585:N648" si="484">-Pi/2</f>
        <v>-1.5707963250000001</v>
      </c>
      <c r="O585">
        <f t="shared" ref="O585:O614" si="485">SQRT(1+(A585/Fz1_u)^2)</f>
        <v>461.55130907184957</v>
      </c>
      <c r="P585">
        <f t="shared" ref="P585:P648" si="486">ATAN2(Fz1_u,A585)</f>
        <v>1.5686297187435048</v>
      </c>
      <c r="Q585">
        <f t="shared" ref="Q585:Q614" si="487">SQRT(1+(A585/Fz2_u)^2)</f>
        <v>322.91187681998446</v>
      </c>
      <c r="R585">
        <f t="shared" ref="R585:R648" si="488">ATAN2(Fz2_u,A585)</f>
        <v>1.5676995017160629</v>
      </c>
      <c r="S585">
        <f t="shared" ref="S585:S614" si="489">1/SQRT(1+(A585/Fp1_u)^2)</f>
        <v>0.1208076934219867</v>
      </c>
      <c r="T585">
        <f t="shared" ref="T585:T648" si="490">-ATAN2(Fp1_u,A585)</f>
        <v>-1.4496928319191744</v>
      </c>
      <c r="U585">
        <f t="shared" ref="U585:U626" si="491">1/SQRT(1+(A585/Fp2_u)^2)</f>
        <v>0.15248606317338925</v>
      </c>
      <c r="V585">
        <f t="shared" ref="V585:V648" si="492">-ATAN2(Fp2_u,A585)</f>
        <v>-1.4177130591737725</v>
      </c>
      <c r="X585">
        <f t="shared" si="457"/>
        <v>-64.056359951304785</v>
      </c>
      <c r="Y585">
        <f t="shared" ref="Y585:Y614" si="493">(180/Pi)*(D585+H585+N585+P585+R585+T585+V585)</f>
        <v>-196.97573545985446</v>
      </c>
      <c r="Z585">
        <f t="shared" si="458"/>
        <v>-16.975735459854462</v>
      </c>
      <c r="AC585">
        <v>1</v>
      </c>
      <c r="AD585">
        <f t="shared" ref="AD585:AD626" si="494">Rcea1_u*Cc1ea_u*A585*2*Pi</f>
        <v>461.55022576740004</v>
      </c>
      <c r="AE585">
        <f t="shared" ref="AE585:AE626" si="495">-Rcea1_u*Cc1ea_u*Cc2ea_u*(A585*2*Pi)^2</f>
        <v>-0.25283698769139101</v>
      </c>
      <c r="AF585">
        <f t="shared" ref="AF585:AF626" si="496">(Cc2ea_u+Cc1ea_u)*A585*2*Pi</f>
        <v>3.9010318324330502E-2</v>
      </c>
      <c r="AG585">
        <f t="shared" si="473"/>
        <v>271.24266661837589</v>
      </c>
      <c r="AH585">
        <f t="shared" si="474"/>
        <v>-1783.6352470308768</v>
      </c>
      <c r="AJ585">
        <f t="shared" ref="AJ585:AJ648" si="497">_Rfb1</f>
        <v>18000</v>
      </c>
      <c r="AK585">
        <f t="shared" ref="AK585:AK626" si="498">_Rfb1*Rcea2_u*Cc3ea_u*A585*2*Pi</f>
        <v>147905.86780273501</v>
      </c>
      <c r="AL585">
        <v>1</v>
      </c>
      <c r="AM585">
        <f t="shared" ref="AM585:AM626" si="499">(_Rfb1+Rcea2_u)*Cc3ea_u*A585*2*Pi</f>
        <v>322.9103284062075</v>
      </c>
      <c r="AN585">
        <f t="shared" si="475"/>
        <v>458.20829753931275</v>
      </c>
      <c r="AO585">
        <f t="shared" si="476"/>
        <v>-54.324034133692557</v>
      </c>
      <c r="AQ585">
        <f t="shared" ref="AQ585:AQ626" si="500">Eadcg/(1+(Eadcg*A585/GBP)^2)</f>
        <v>7.2652765334982653E-4</v>
      </c>
      <c r="AR585">
        <f t="shared" ref="AR585:AR626" si="501">-(A585*Eadcg*Eadcg/GBP)/(1+(Eadcg*A585/GBP)^2)</f>
        <v>-2.6954175939278562</v>
      </c>
      <c r="AT585">
        <f t="shared" si="470"/>
        <v>-4807.4447606988169</v>
      </c>
      <c r="AU585">
        <f t="shared" si="471"/>
        <v>-732.40811615753569</v>
      </c>
      <c r="AV585">
        <f t="shared" si="459"/>
        <v>-2.9904064522476128</v>
      </c>
      <c r="AW585">
        <f t="shared" si="460"/>
        <v>591.53727773341325</v>
      </c>
      <c r="AX585">
        <f t="shared" si="461"/>
        <v>-3321.5093242243574</v>
      </c>
      <c r="AY585">
        <f t="shared" si="469"/>
        <v>-1.3945512354784935</v>
      </c>
      <c r="BA585">
        <f t="shared" ref="BA585:BA648" si="502">SQRT(AT585^2+AU585^2)/SQRT(AW585^2+AX585^2)</f>
        <v>1.4413880998463571</v>
      </c>
      <c r="BB585">
        <f t="shared" si="462"/>
        <v>3.1756186437373017</v>
      </c>
      <c r="BC585">
        <f t="shared" si="463"/>
        <v>-1.5958552167691193</v>
      </c>
      <c r="BD585">
        <f t="shared" ref="BD585:BD648" si="503">BC585*180/Pi-180</f>
        <v>-271.43576873928623</v>
      </c>
      <c r="BF585">
        <f t="shared" ref="BF585:BF648" si="504">20*LOG(BA585*J585*F585*C585)</f>
        <v>-72.724276331029742</v>
      </c>
      <c r="BG585">
        <f t="shared" ref="BG585:BG648" si="505">(180/Pi)*(D585+H585+BC585)</f>
        <v>-213.81967600206104</v>
      </c>
      <c r="BH585">
        <f t="shared" si="464"/>
        <v>-33.819676002061044</v>
      </c>
      <c r="BI585">
        <f t="shared" si="465"/>
        <v>-33.819676002061044</v>
      </c>
      <c r="BJ585">
        <f t="shared" ref="BJ585:BJ648" si="506">SUM((BF586&lt;0)*(BF585&gt;0))*A585</f>
        <v>0</v>
      </c>
      <c r="BK585">
        <f t="shared" si="466"/>
        <v>0</v>
      </c>
      <c r="BM585">
        <f t="shared" si="467"/>
        <v>-75.899894974767051</v>
      </c>
      <c r="BN585">
        <f t="shared" ref="BN585:BN648" si="507">(H585+D585)*180/Pi</f>
        <v>-122.38390726277481</v>
      </c>
      <c r="BQ585" s="56">
        <f t="shared" si="468"/>
        <v>20.077579444022437</v>
      </c>
    </row>
    <row r="586" spans="1:69" x14ac:dyDescent="0.25">
      <c r="A586">
        <f t="shared" si="472"/>
        <v>1860000</v>
      </c>
      <c r="B586">
        <f t="shared" ref="B586:B649" si="508">A586/1000</f>
        <v>1860</v>
      </c>
      <c r="C586">
        <f t="shared" si="477"/>
        <v>1.8679298683707248</v>
      </c>
      <c r="D586">
        <f t="shared" si="478"/>
        <v>1.005871877906005</v>
      </c>
      <c r="F586">
        <f t="shared" si="479"/>
        <v>5.7022820213670926E-6</v>
      </c>
      <c r="G586">
        <f t="shared" si="480"/>
        <v>9.3397989206453632E-4</v>
      </c>
      <c r="H586">
        <f t="shared" si="481"/>
        <v>-3.1406586701079355</v>
      </c>
      <c r="J586">
        <f t="shared" si="482"/>
        <v>15</v>
      </c>
      <c r="M586">
        <f t="shared" si="483"/>
        <v>1.4202963483566516E-3</v>
      </c>
      <c r="N586">
        <f t="shared" si="484"/>
        <v>-1.5707963250000001</v>
      </c>
      <c r="O586">
        <f t="shared" si="485"/>
        <v>462.79537684914766</v>
      </c>
      <c r="P586">
        <f t="shared" si="486"/>
        <v>1.5686355429405434</v>
      </c>
      <c r="Q586">
        <f t="shared" si="487"/>
        <v>323.78225090128421</v>
      </c>
      <c r="R586">
        <f t="shared" si="488"/>
        <v>1.5677078264616515</v>
      </c>
      <c r="S586">
        <f t="shared" si="489"/>
        <v>0.12048766233194806</v>
      </c>
      <c r="T586">
        <f t="shared" si="490"/>
        <v>-1.4500152179145454</v>
      </c>
      <c r="U586">
        <f t="shared" si="491"/>
        <v>0.15208564809107131</v>
      </c>
      <c r="V586">
        <f t="shared" si="492"/>
        <v>-1.4181181996185073</v>
      </c>
      <c r="X586">
        <f t="shared" ref="X586:X614" si="509">20*LOG(C586*J586*O586*Q586*F586*M586*S586*U586)</f>
        <v>-64.108953005288228</v>
      </c>
      <c r="Y586">
        <f t="shared" si="493"/>
        <v>-196.94697521013802</v>
      </c>
      <c r="Z586">
        <f t="shared" ref="Z586:Z649" si="510">Y586+180</f>
        <v>-16.946975210138021</v>
      </c>
      <c r="AC586">
        <v>1</v>
      </c>
      <c r="AD586">
        <f t="shared" si="494"/>
        <v>462.79429645680005</v>
      </c>
      <c r="AE586">
        <f t="shared" si="495"/>
        <v>-0.25420182725122203</v>
      </c>
      <c r="AF586">
        <f t="shared" si="496"/>
        <v>3.9115467430325998E-2</v>
      </c>
      <c r="AG586">
        <f t="shared" si="473"/>
        <v>269.82001785045924</v>
      </c>
      <c r="AH586">
        <f t="shared" si="474"/>
        <v>-1779.0594396065517</v>
      </c>
      <c r="AJ586">
        <f t="shared" si="497"/>
        <v>18000</v>
      </c>
      <c r="AK586">
        <f t="shared" si="498"/>
        <v>148304.53591002003</v>
      </c>
      <c r="AL586">
        <v>1</v>
      </c>
      <c r="AM586">
        <f t="shared" si="499"/>
        <v>323.78070664989002</v>
      </c>
      <c r="AN586">
        <f t="shared" si="475"/>
        <v>458.20739428744457</v>
      </c>
      <c r="AO586">
        <f t="shared" si="476"/>
        <v>-54.178004573573354</v>
      </c>
      <c r="AQ586">
        <f t="shared" si="500"/>
        <v>7.2262684106350148E-4</v>
      </c>
      <c r="AR586">
        <f t="shared" si="501"/>
        <v>-2.6881718487562254</v>
      </c>
      <c r="AT586">
        <f t="shared" si="470"/>
        <v>-4782.2225236272034</v>
      </c>
      <c r="AU586">
        <f t="shared" si="471"/>
        <v>-726.60817231941382</v>
      </c>
      <c r="AV586">
        <f t="shared" ref="AV586:AV649" si="511">ATAN2(AT586,AU586)</f>
        <v>-2.9908064930699312</v>
      </c>
      <c r="AW586">
        <f t="shared" ref="AW586:AW649" si="512">AG586-AH586*AO586/_Rfb2+AG586*AN586/_Rfb2+AN586-AO586*AR586+AQ586*AN586</f>
        <v>590.85518549831045</v>
      </c>
      <c r="AX586">
        <f t="shared" ref="AX586:AX649" si="513">AH586+AH586*AN586/_Rfb2+AG586*AO586/_Rfb2+AO586+AO586*AQ586+AN586*AR586</f>
        <v>-3312.8032678163427</v>
      </c>
      <c r="AY586">
        <f t="shared" si="469"/>
        <v>-1.3942971725794246</v>
      </c>
      <c r="BA586">
        <f t="shared" si="502"/>
        <v>1.4374413783899089</v>
      </c>
      <c r="BB586">
        <f t="shared" ref="BB586:BB649" si="514">20*LOG(BA586)</f>
        <v>3.1518028472554835</v>
      </c>
      <c r="BC586">
        <f t="shared" ref="BC586:BC649" si="515">AV586-AY586</f>
        <v>-1.5965093204905065</v>
      </c>
      <c r="BD586">
        <f t="shared" si="503"/>
        <v>-271.47324612192836</v>
      </c>
      <c r="BF586">
        <f t="shared" si="504"/>
        <v>-72.778186786667462</v>
      </c>
      <c r="BG586">
        <f t="shared" si="505"/>
        <v>-213.7875196151349</v>
      </c>
      <c r="BH586">
        <f t="shared" ref="BH586:BH649" si="516">IF(BG586&gt;180,BG586-180,BG586+180)</f>
        <v>-33.787519615134897</v>
      </c>
      <c r="BI586">
        <f t="shared" ref="BI586:BI649" si="517">IF(BH586&gt;180,BH586-360,BH586)</f>
        <v>-33.787519615134897</v>
      </c>
      <c r="BJ586">
        <f t="shared" si="506"/>
        <v>0</v>
      </c>
      <c r="BK586">
        <f t="shared" ref="BK586:BK649" si="518">IF(BJ586&gt;0,BI586,0)</f>
        <v>0</v>
      </c>
      <c r="BM586">
        <f t="shared" ref="BM586:BM649" si="519">20*LOG(J586*F586*C586)</f>
        <v>-75.929989633922958</v>
      </c>
      <c r="BN586">
        <f t="shared" si="507"/>
        <v>-122.31427349320654</v>
      </c>
      <c r="BQ586" s="56">
        <f t="shared" ref="BQ586:BQ649" si="520">20*LOG(BA586*7)</f>
        <v>20.05376364754062</v>
      </c>
    </row>
    <row r="587" spans="1:69" x14ac:dyDescent="0.25">
      <c r="A587">
        <f t="shared" si="472"/>
        <v>1865000</v>
      </c>
      <c r="B587">
        <f t="shared" si="508"/>
        <v>1865</v>
      </c>
      <c r="C587">
        <f t="shared" si="477"/>
        <v>1.8715134442120587</v>
      </c>
      <c r="D587">
        <f t="shared" si="478"/>
        <v>1.0070850718378799</v>
      </c>
      <c r="F587">
        <f t="shared" si="479"/>
        <v>5.6717476042102502E-6</v>
      </c>
      <c r="G587">
        <f t="shared" si="480"/>
        <v>9.3147589686464469E-4</v>
      </c>
      <c r="H587">
        <f t="shared" si="481"/>
        <v>-3.1406611741031356</v>
      </c>
      <c r="J587">
        <f t="shared" si="482"/>
        <v>15</v>
      </c>
      <c r="M587">
        <f t="shared" si="483"/>
        <v>1.4164885833476523E-3</v>
      </c>
      <c r="N587">
        <f t="shared" si="484"/>
        <v>-1.5707963250000001</v>
      </c>
      <c r="O587">
        <f t="shared" si="485"/>
        <v>464.03944464206012</v>
      </c>
      <c r="P587">
        <f t="shared" si="486"/>
        <v>1.5686413359087892</v>
      </c>
      <c r="Q587">
        <f t="shared" si="487"/>
        <v>324.65262500490218</v>
      </c>
      <c r="R587">
        <f t="shared" si="488"/>
        <v>1.5677161065709591</v>
      </c>
      <c r="S587">
        <f t="shared" si="489"/>
        <v>0.12016930995700462</v>
      </c>
      <c r="T587">
        <f t="shared" si="490"/>
        <v>-1.4503359003272223</v>
      </c>
      <c r="U587">
        <f t="shared" si="491"/>
        <v>0.15168730570873382</v>
      </c>
      <c r="V587">
        <f t="shared" si="492"/>
        <v>-1.4185212178432482</v>
      </c>
      <c r="X587">
        <f t="shared" si="509"/>
        <v>-64.161383860436004</v>
      </c>
      <c r="Y587">
        <f t="shared" si="493"/>
        <v>-196.9182664506412</v>
      </c>
      <c r="Z587">
        <f t="shared" si="510"/>
        <v>-16.918266450641198</v>
      </c>
      <c r="AC587">
        <v>1</v>
      </c>
      <c r="AD587">
        <f t="shared" si="494"/>
        <v>464.03836714620002</v>
      </c>
      <c r="AE587">
        <f t="shared" si="495"/>
        <v>-0.25557034067258688</v>
      </c>
      <c r="AF587">
        <f t="shared" si="496"/>
        <v>3.9220616536321501E-2</v>
      </c>
      <c r="AG587">
        <f t="shared" si="473"/>
        <v>268.40844491909678</v>
      </c>
      <c r="AH587">
        <f t="shared" si="474"/>
        <v>-1774.5064676104746</v>
      </c>
      <c r="AJ587">
        <f t="shared" si="497"/>
        <v>18000</v>
      </c>
      <c r="AK587">
        <f t="shared" si="498"/>
        <v>148703.20401730499</v>
      </c>
      <c r="AL587">
        <v>1</v>
      </c>
      <c r="AM587">
        <f t="shared" si="499"/>
        <v>324.65108489357254</v>
      </c>
      <c r="AN587">
        <f t="shared" si="475"/>
        <v>458.20649829050217</v>
      </c>
      <c r="AO587">
        <f t="shared" si="476"/>
        <v>-54.032757991429683</v>
      </c>
      <c r="AQ587">
        <f t="shared" si="500"/>
        <v>7.1875736052459508E-4</v>
      </c>
      <c r="AR587">
        <f t="shared" si="501"/>
        <v>-2.6809649547567398</v>
      </c>
      <c r="AT587">
        <f t="shared" si="470"/>
        <v>-4757.1967311074459</v>
      </c>
      <c r="AU587">
        <f t="shared" si="471"/>
        <v>-720.86907397374671</v>
      </c>
      <c r="AV587">
        <f t="shared" si="511"/>
        <v>-2.99120443901593</v>
      </c>
      <c r="AW587">
        <f t="shared" si="512"/>
        <v>590.17821060645656</v>
      </c>
      <c r="AX587">
        <f t="shared" si="513"/>
        <v>-3304.1421639224145</v>
      </c>
      <c r="AY587">
        <f t="shared" ref="AY587:AY650" si="521">ATAN2(AW587,AX587)</f>
        <v>-1.3940426480833279</v>
      </c>
      <c r="BA587">
        <f t="shared" si="502"/>
        <v>1.4335156578264177</v>
      </c>
      <c r="BB587">
        <f t="shared" si="514"/>
        <v>3.1280488193225313</v>
      </c>
      <c r="BC587">
        <f t="shared" si="515"/>
        <v>-1.5971617909326021</v>
      </c>
      <c r="BD587">
        <f t="shared" si="503"/>
        <v>-271.51062992456019</v>
      </c>
      <c r="BF587">
        <f t="shared" si="504"/>
        <v>-72.831929048952247</v>
      </c>
      <c r="BG587">
        <f t="shared" si="505"/>
        <v>-213.75553599401701</v>
      </c>
      <c r="BH587">
        <f t="shared" si="516"/>
        <v>-33.755535994017009</v>
      </c>
      <c r="BI587">
        <f t="shared" si="517"/>
        <v>-33.755535994017009</v>
      </c>
      <c r="BJ587">
        <f t="shared" si="506"/>
        <v>0</v>
      </c>
      <c r="BK587">
        <f t="shared" si="518"/>
        <v>0</v>
      </c>
      <c r="BM587">
        <f t="shared" si="519"/>
        <v>-75.959977868274763</v>
      </c>
      <c r="BN587">
        <f t="shared" si="507"/>
        <v>-122.24490606945683</v>
      </c>
      <c r="BQ587" s="56">
        <f t="shared" si="520"/>
        <v>20.030009619607668</v>
      </c>
    </row>
    <row r="588" spans="1:69" x14ac:dyDescent="0.25">
      <c r="A588">
        <f t="shared" si="472"/>
        <v>1870000</v>
      </c>
      <c r="B588">
        <f t="shared" si="508"/>
        <v>1870</v>
      </c>
      <c r="C588">
        <f t="shared" si="477"/>
        <v>1.8750997640897542</v>
      </c>
      <c r="D588">
        <f t="shared" si="478"/>
        <v>1.0082936268281963</v>
      </c>
      <c r="F588">
        <f t="shared" si="479"/>
        <v>5.6414577896870515E-6</v>
      </c>
      <c r="G588">
        <f t="shared" si="480"/>
        <v>9.2898529223440639E-4</v>
      </c>
      <c r="H588">
        <f t="shared" si="481"/>
        <v>-3.1406636647077657</v>
      </c>
      <c r="J588">
        <f t="shared" si="482"/>
        <v>15</v>
      </c>
      <c r="M588">
        <f t="shared" si="483"/>
        <v>1.4127011807183807E-3</v>
      </c>
      <c r="N588">
        <f t="shared" si="484"/>
        <v>-1.5707963250000001</v>
      </c>
      <c r="O588">
        <f t="shared" si="485"/>
        <v>465.28351245046184</v>
      </c>
      <c r="P588">
        <f t="shared" si="486"/>
        <v>1.5686470978987384</v>
      </c>
      <c r="Q588">
        <f t="shared" si="487"/>
        <v>325.52299913065946</v>
      </c>
      <c r="R588">
        <f t="shared" si="488"/>
        <v>1.5677243424020262</v>
      </c>
      <c r="S588">
        <f t="shared" si="489"/>
        <v>0.1198526232213841</v>
      </c>
      <c r="T588">
        <f t="shared" si="490"/>
        <v>-1.4506548925595344</v>
      </c>
      <c r="U588">
        <f t="shared" si="491"/>
        <v>0.15129102016918031</v>
      </c>
      <c r="V588">
        <f t="shared" si="492"/>
        <v>-1.4189221303495627</v>
      </c>
      <c r="X588">
        <f t="shared" si="509"/>
        <v>-64.213653476311507</v>
      </c>
      <c r="Y588">
        <f t="shared" si="493"/>
        <v>-196.88960953859572</v>
      </c>
      <c r="Z588">
        <f t="shared" si="510"/>
        <v>-16.889609538595721</v>
      </c>
      <c r="AC588">
        <v>1</v>
      </c>
      <c r="AD588">
        <f t="shared" si="494"/>
        <v>465.28243783560009</v>
      </c>
      <c r="AE588">
        <f t="shared" si="495"/>
        <v>-0.25694252795548561</v>
      </c>
      <c r="AF588">
        <f t="shared" si="496"/>
        <v>3.9325765642316997E-2</v>
      </c>
      <c r="AG588">
        <f t="shared" si="473"/>
        <v>267.00783406418032</v>
      </c>
      <c r="AH588">
        <f t="shared" si="474"/>
        <v>-1769.9761652820623</v>
      </c>
      <c r="AJ588">
        <f t="shared" si="497"/>
        <v>18000</v>
      </c>
      <c r="AK588">
        <f t="shared" si="498"/>
        <v>149101.87212459001</v>
      </c>
      <c r="AL588">
        <v>1</v>
      </c>
      <c r="AM588">
        <f t="shared" si="499"/>
        <v>325.52146313725501</v>
      </c>
      <c r="AN588">
        <f t="shared" si="475"/>
        <v>458.20560947099796</v>
      </c>
      <c r="AO588">
        <f t="shared" si="476"/>
        <v>-53.888288106927568</v>
      </c>
      <c r="AQ588">
        <f t="shared" si="500"/>
        <v>7.1491887708263909E-4</v>
      </c>
      <c r="AR588">
        <f t="shared" si="501"/>
        <v>-2.6737966002890703</v>
      </c>
      <c r="AT588">
        <f t="shared" si="470"/>
        <v>-4732.3653643829621</v>
      </c>
      <c r="AU588">
        <f t="shared" si="471"/>
        <v>-715.19002834389994</v>
      </c>
      <c r="AV588">
        <f t="shared" si="511"/>
        <v>-2.9916003063678449</v>
      </c>
      <c r="AW588">
        <f t="shared" si="512"/>
        <v>589.50630307235076</v>
      </c>
      <c r="AX588">
        <f t="shared" si="513"/>
        <v>-3295.5256696608731</v>
      </c>
      <c r="AY588">
        <f t="shared" si="521"/>
        <v>-1.3937876654084931</v>
      </c>
      <c r="BA588">
        <f t="shared" si="502"/>
        <v>1.4296107696341767</v>
      </c>
      <c r="BB588">
        <f t="shared" si="514"/>
        <v>3.1043562232908406</v>
      </c>
      <c r="BC588">
        <f t="shared" si="515"/>
        <v>-1.5978126409593518</v>
      </c>
      <c r="BD588">
        <f t="shared" si="503"/>
        <v>-271.54792088423153</v>
      </c>
      <c r="BF588">
        <f t="shared" si="504"/>
        <v>-72.885504151463124</v>
      </c>
      <c r="BG588">
        <f t="shared" si="505"/>
        <v>-213.72372455448854</v>
      </c>
      <c r="BH588">
        <f t="shared" si="516"/>
        <v>-33.723724554488541</v>
      </c>
      <c r="BI588">
        <f t="shared" si="517"/>
        <v>-33.723724554488541</v>
      </c>
      <c r="BJ588">
        <f t="shared" si="506"/>
        <v>0</v>
      </c>
      <c r="BK588">
        <f t="shared" si="518"/>
        <v>0</v>
      </c>
      <c r="BM588">
        <f t="shared" si="519"/>
        <v>-75.98986037475396</v>
      </c>
      <c r="BN588">
        <f t="shared" si="507"/>
        <v>-122.17580367025704</v>
      </c>
      <c r="BQ588" s="56">
        <f t="shared" si="520"/>
        <v>20.006317023575978</v>
      </c>
    </row>
    <row r="589" spans="1:69" x14ac:dyDescent="0.25">
      <c r="A589">
        <f t="shared" si="472"/>
        <v>1875000</v>
      </c>
      <c r="B589">
        <f t="shared" si="508"/>
        <v>1875</v>
      </c>
      <c r="C589">
        <f t="shared" si="477"/>
        <v>1.8786888122891401</v>
      </c>
      <c r="D589">
        <f t="shared" si="478"/>
        <v>1.0094975659230874</v>
      </c>
      <c r="F589">
        <f t="shared" si="479"/>
        <v>5.6114099721615007E-6</v>
      </c>
      <c r="G589">
        <f t="shared" si="480"/>
        <v>9.265079710469163E-4</v>
      </c>
      <c r="H589">
        <f t="shared" si="481"/>
        <v>-3.1406661420289534</v>
      </c>
      <c r="J589">
        <f t="shared" si="482"/>
        <v>15</v>
      </c>
      <c r="M589">
        <f t="shared" si="483"/>
        <v>1.4089339775697983E-3</v>
      </c>
      <c r="N589">
        <f t="shared" si="484"/>
        <v>-1.5707963250000001</v>
      </c>
      <c r="O589">
        <f t="shared" si="485"/>
        <v>466.5275802742288</v>
      </c>
      <c r="P589">
        <f t="shared" si="486"/>
        <v>1.568652829158216</v>
      </c>
      <c r="Q589">
        <f t="shared" si="487"/>
        <v>326.39337327837876</v>
      </c>
      <c r="R589">
        <f t="shared" si="488"/>
        <v>1.5677325343090744</v>
      </c>
      <c r="S589">
        <f t="shared" si="489"/>
        <v>0.11953758918372341</v>
      </c>
      <c r="T589">
        <f t="shared" si="490"/>
        <v>-1.4509722078742833</v>
      </c>
      <c r="U589">
        <f t="shared" si="491"/>
        <v>0.15089677577449959</v>
      </c>
      <c r="V589">
        <f t="shared" si="492"/>
        <v>-1.4193209534697375</v>
      </c>
      <c r="X589">
        <f t="shared" si="509"/>
        <v>-64.265762804491288</v>
      </c>
      <c r="Y589">
        <f t="shared" si="493"/>
        <v>-196.86100482087238</v>
      </c>
      <c r="Z589">
        <f t="shared" si="510"/>
        <v>-16.861004820872381</v>
      </c>
      <c r="AC589">
        <v>1</v>
      </c>
      <c r="AD589">
        <f t="shared" si="494"/>
        <v>466.52650852500005</v>
      </c>
      <c r="AE589">
        <f t="shared" si="495"/>
        <v>-0.25831838909991828</v>
      </c>
      <c r="AF589">
        <f t="shared" si="496"/>
        <v>3.94309147483125E-2</v>
      </c>
      <c r="AG589">
        <f t="shared" si="473"/>
        <v>265.61807297044459</v>
      </c>
      <c r="AH589">
        <f t="shared" si="474"/>
        <v>-1765.4683684082931</v>
      </c>
      <c r="AJ589">
        <f t="shared" si="497"/>
        <v>18000</v>
      </c>
      <c r="AK589">
        <f t="shared" si="498"/>
        <v>149500.540231875</v>
      </c>
      <c r="AL589">
        <v>1</v>
      </c>
      <c r="AM589">
        <f t="shared" si="499"/>
        <v>326.39184138093754</v>
      </c>
      <c r="AN589">
        <f t="shared" si="475"/>
        <v>458.20472775247572</v>
      </c>
      <c r="AO589">
        <f t="shared" si="476"/>
        <v>-53.74458870672013</v>
      </c>
      <c r="AQ589">
        <f t="shared" si="500"/>
        <v>7.1111106054321351E-4</v>
      </c>
      <c r="AR589">
        <f t="shared" si="501"/>
        <v>-2.6666664770370505</v>
      </c>
      <c r="AT589">
        <f t="shared" si="470"/>
        <v>-4707.7264303541233</v>
      </c>
      <c r="AU589">
        <f t="shared" si="471"/>
        <v>-709.57025496927997</v>
      </c>
      <c r="AV589">
        <f t="shared" si="511"/>
        <v>-2.9919941112409689</v>
      </c>
      <c r="AW589">
        <f t="shared" si="512"/>
        <v>588.83941350409884</v>
      </c>
      <c r="AX589">
        <f t="shared" si="513"/>
        <v>-3286.9534455833527</v>
      </c>
      <c r="AY589">
        <f t="shared" si="521"/>
        <v>-1.3935322279460609</v>
      </c>
      <c r="BA589">
        <f t="shared" si="502"/>
        <v>1.4257265470907365</v>
      </c>
      <c r="BB589">
        <f t="shared" si="514"/>
        <v>3.0807247252150827</v>
      </c>
      <c r="BC589">
        <f t="shared" si="515"/>
        <v>-1.598461883294908</v>
      </c>
      <c r="BD589">
        <f t="shared" si="503"/>
        <v>-271.58511972998264</v>
      </c>
      <c r="BF589">
        <f t="shared" si="504"/>
        <v>-72.938913118823194</v>
      </c>
      <c r="BG589">
        <f t="shared" si="505"/>
        <v>-213.69208471128144</v>
      </c>
      <c r="BH589">
        <f t="shared" si="516"/>
        <v>-33.692084711281439</v>
      </c>
      <c r="BI589">
        <f t="shared" si="517"/>
        <v>-33.692084711281439</v>
      </c>
      <c r="BJ589">
        <f t="shared" si="506"/>
        <v>0</v>
      </c>
      <c r="BK589">
        <f t="shared" si="518"/>
        <v>0</v>
      </c>
      <c r="BM589">
        <f t="shared" si="519"/>
        <v>-76.019637844038286</v>
      </c>
      <c r="BN589">
        <f t="shared" si="507"/>
        <v>-122.10696498129884</v>
      </c>
      <c r="BQ589" s="56">
        <f t="shared" si="520"/>
        <v>19.982685525500219</v>
      </c>
    </row>
    <row r="590" spans="1:69" x14ac:dyDescent="0.25">
      <c r="A590">
        <f t="shared" si="472"/>
        <v>1880000</v>
      </c>
      <c r="B590">
        <f t="shared" si="508"/>
        <v>1880</v>
      </c>
      <c r="C590">
        <f t="shared" si="477"/>
        <v>1.8822805732034926</v>
      </c>
      <c r="D590">
        <f t="shared" si="478"/>
        <v>1.0106969120465046</v>
      </c>
      <c r="F590">
        <f t="shared" si="479"/>
        <v>5.5816015806012438E-6</v>
      </c>
      <c r="G590">
        <f t="shared" si="480"/>
        <v>9.2404382731494825E-4</v>
      </c>
      <c r="H590">
        <f t="shared" si="481"/>
        <v>-3.1406686061726852</v>
      </c>
      <c r="J590">
        <f t="shared" si="482"/>
        <v>15</v>
      </c>
      <c r="M590">
        <f t="shared" si="483"/>
        <v>1.405186812735836E-3</v>
      </c>
      <c r="N590">
        <f t="shared" si="484"/>
        <v>-1.5707963250000001</v>
      </c>
      <c r="O590">
        <f t="shared" si="485"/>
        <v>467.77164811323837</v>
      </c>
      <c r="P590">
        <f t="shared" si="486"/>
        <v>1.5686585299324107</v>
      </c>
      <c r="Q590">
        <f t="shared" si="487"/>
        <v>327.26374744788501</v>
      </c>
      <c r="R590">
        <f t="shared" si="488"/>
        <v>1.5677406826425571</v>
      </c>
      <c r="S590">
        <f t="shared" si="489"/>
        <v>0.11922419503535973</v>
      </c>
      <c r="T590">
        <f t="shared" si="490"/>
        <v>-1.451287859396543</v>
      </c>
      <c r="U590">
        <f t="shared" si="491"/>
        <v>0.15050455698409801</v>
      </c>
      <c r="V590">
        <f t="shared" si="492"/>
        <v>-1.4197177033689272</v>
      </c>
      <c r="X590">
        <f t="shared" si="509"/>
        <v>-64.317712788647853</v>
      </c>
      <c r="Y590">
        <f t="shared" si="493"/>
        <v>-196.83245263417675</v>
      </c>
      <c r="Z590">
        <f t="shared" si="510"/>
        <v>-16.832452634176747</v>
      </c>
      <c r="AC590">
        <v>1</v>
      </c>
      <c r="AD590">
        <f t="shared" si="494"/>
        <v>467.77057921440007</v>
      </c>
      <c r="AE590">
        <f t="shared" si="495"/>
        <v>-0.25969792410588477</v>
      </c>
      <c r="AF590">
        <f t="shared" si="496"/>
        <v>3.9536063854308003E-2</v>
      </c>
      <c r="AG590">
        <f t="shared" si="473"/>
        <v>264.23905074569012</v>
      </c>
      <c r="AH590">
        <f t="shared" si="474"/>
        <v>-1760.9829143064517</v>
      </c>
      <c r="AJ590">
        <f t="shared" si="497"/>
        <v>18000</v>
      </c>
      <c r="AK590">
        <f t="shared" si="498"/>
        <v>149899.20833916002</v>
      </c>
      <c r="AL590">
        <v>1</v>
      </c>
      <c r="AM590">
        <f t="shared" si="499"/>
        <v>327.26221962462</v>
      </c>
      <c r="AN590">
        <f t="shared" si="475"/>
        <v>458.20385305949503</v>
      </c>
      <c r="AO590">
        <f t="shared" si="476"/>
        <v>-53.601653643556816</v>
      </c>
      <c r="AQ590">
        <f t="shared" si="500"/>
        <v>7.073335850969341E-4</v>
      </c>
      <c r="AR590">
        <f t="shared" si="501"/>
        <v>-2.6595742799644722</v>
      </c>
      <c r="AT590">
        <f t="shared" si="470"/>
        <v>-4683.277961191232</v>
      </c>
      <c r="AU590">
        <f t="shared" si="471"/>
        <v>-704.0089854835353</v>
      </c>
      <c r="AV590">
        <f t="shared" si="511"/>
        <v>-2.9923858695857719</v>
      </c>
      <c r="AW590">
        <f t="shared" si="512"/>
        <v>588.17749309523833</v>
      </c>
      <c r="AX590">
        <f t="shared" si="513"/>
        <v>-3278.4251556325426</v>
      </c>
      <c r="AY590">
        <f t="shared" si="521"/>
        <v>-1.3932763390602518</v>
      </c>
      <c r="BA590">
        <f t="shared" si="502"/>
        <v>1.4218628252489631</v>
      </c>
      <c r="BB590">
        <f t="shared" si="514"/>
        <v>3.0571539938234333</v>
      </c>
      <c r="BC590">
        <f t="shared" si="515"/>
        <v>-1.5991095305255201</v>
      </c>
      <c r="BD590">
        <f t="shared" si="503"/>
        <v>-271.62222718295243</v>
      </c>
      <c r="BF590">
        <f t="shared" si="504"/>
        <v>-72.992156966797495</v>
      </c>
      <c r="BG590">
        <f t="shared" si="505"/>
        <v>-213.66061587816168</v>
      </c>
      <c r="BH590">
        <f t="shared" si="516"/>
        <v>-33.660615878161678</v>
      </c>
      <c r="BI590">
        <f t="shared" si="517"/>
        <v>-33.660615878161678</v>
      </c>
      <c r="BJ590">
        <f t="shared" si="506"/>
        <v>0</v>
      </c>
      <c r="BK590">
        <f t="shared" si="518"/>
        <v>0</v>
      </c>
      <c r="BM590">
        <f t="shared" si="519"/>
        <v>-76.049310960620929</v>
      </c>
      <c r="BN590">
        <f t="shared" si="507"/>
        <v>-122.03838869520928</v>
      </c>
      <c r="BQ590" s="56">
        <f t="shared" si="520"/>
        <v>19.959114794108569</v>
      </c>
    </row>
    <row r="591" spans="1:69" x14ac:dyDescent="0.25">
      <c r="A591">
        <f t="shared" si="472"/>
        <v>1885000</v>
      </c>
      <c r="B591">
        <f t="shared" si="508"/>
        <v>1885</v>
      </c>
      <c r="C591">
        <f t="shared" si="477"/>
        <v>1.8858750313332315</v>
      </c>
      <c r="D591">
        <f t="shared" si="478"/>
        <v>1.0118916880006803</v>
      </c>
      <c r="F591">
        <f t="shared" si="479"/>
        <v>5.5520300780275764E-6</v>
      </c>
      <c r="G591">
        <f t="shared" si="480"/>
        <v>9.2159275617583998E-4</v>
      </c>
      <c r="H591">
        <f t="shared" si="481"/>
        <v>-3.1406710572438246</v>
      </c>
      <c r="J591">
        <f t="shared" si="482"/>
        <v>15</v>
      </c>
      <c r="M591">
        <f t="shared" si="483"/>
        <v>1.4014595267604092E-3</v>
      </c>
      <c r="N591">
        <f t="shared" si="484"/>
        <v>-1.5707963250000001</v>
      </c>
      <c r="O591">
        <f t="shared" si="485"/>
        <v>469.01571596736943</v>
      </c>
      <c r="P591">
        <f t="shared" si="486"/>
        <v>1.5686642004639093</v>
      </c>
      <c r="Q591">
        <f t="shared" si="487"/>
        <v>328.13412163900477</v>
      </c>
      <c r="R591">
        <f t="shared" si="488"/>
        <v>1.5677487877492087</v>
      </c>
      <c r="S591">
        <f t="shared" si="489"/>
        <v>0.11891242809864752</v>
      </c>
      <c r="T591">
        <f t="shared" si="490"/>
        <v>-1.4516018601154363</v>
      </c>
      <c r="U591">
        <f t="shared" si="491"/>
        <v>0.15011434841276042</v>
      </c>
      <c r="V591">
        <f t="shared" si="492"/>
        <v>-1.4201123960472688</v>
      </c>
      <c r="X591">
        <f t="shared" si="509"/>
        <v>-64.369504364631553</v>
      </c>
      <c r="Y591">
        <f t="shared" si="493"/>
        <v>-196.80395330524203</v>
      </c>
      <c r="Z591">
        <f t="shared" si="510"/>
        <v>-16.803953305242032</v>
      </c>
      <c r="AC591">
        <v>1</v>
      </c>
      <c r="AD591">
        <f t="shared" si="494"/>
        <v>469.01464990380003</v>
      </c>
      <c r="AE591">
        <f t="shared" si="495"/>
        <v>-0.26108113297338514</v>
      </c>
      <c r="AF591">
        <f t="shared" si="496"/>
        <v>3.9641212960303499E-2</v>
      </c>
      <c r="AG591">
        <f t="shared" si="473"/>
        <v>262.87065789938367</v>
      </c>
      <c r="AH591">
        <f t="shared" si="474"/>
        <v>-1756.5196418070741</v>
      </c>
      <c r="AJ591">
        <f t="shared" si="497"/>
        <v>18000</v>
      </c>
      <c r="AK591">
        <f t="shared" si="498"/>
        <v>150297.87644644501</v>
      </c>
      <c r="AL591">
        <v>1</v>
      </c>
      <c r="AM591">
        <f t="shared" si="499"/>
        <v>328.13259786830253</v>
      </c>
      <c r="AN591">
        <f t="shared" si="475"/>
        <v>458.20298531761415</v>
      </c>
      <c r="AO591">
        <f t="shared" si="476"/>
        <v>-53.459476835406832</v>
      </c>
      <c r="AQ591">
        <f t="shared" si="500"/>
        <v>7.0358612924975692E-4</v>
      </c>
      <c r="AR591">
        <f t="shared" si="501"/>
        <v>-2.6525197072715838</v>
      </c>
      <c r="AT591">
        <f t="shared" si="470"/>
        <v>-4659.0180139542026</v>
      </c>
      <c r="AU591">
        <f t="shared" si="471"/>
        <v>-698.50546339729215</v>
      </c>
      <c r="AV591">
        <f t="shared" si="511"/>
        <v>-2.9927755971899832</v>
      </c>
      <c r="AW591">
        <f t="shared" si="512"/>
        <v>587.52049361668719</v>
      </c>
      <c r="AX591">
        <f t="shared" si="513"/>
        <v>-3269.9404671004986</v>
      </c>
      <c r="AY591">
        <f t="shared" si="521"/>
        <v>-1.3930200020885959</v>
      </c>
      <c r="BA591">
        <f t="shared" si="502"/>
        <v>1.4180194409134759</v>
      </c>
      <c r="BB591">
        <f t="shared" si="514"/>
        <v>3.0336437004891708</v>
      </c>
      <c r="BC591">
        <f t="shared" si="515"/>
        <v>-1.5997555951013873</v>
      </c>
      <c r="BD591">
        <f t="shared" si="503"/>
        <v>-271.65924395648483</v>
      </c>
      <c r="BF591">
        <f t="shared" si="504"/>
        <v>-73.045236702389559</v>
      </c>
      <c r="BG591">
        <f t="shared" si="505"/>
        <v>-213.62931746800962</v>
      </c>
      <c r="BH591">
        <f t="shared" si="516"/>
        <v>-33.629317468009617</v>
      </c>
      <c r="BI591">
        <f t="shared" si="517"/>
        <v>-33.629317468009617</v>
      </c>
      <c r="BJ591">
        <f t="shared" si="506"/>
        <v>0</v>
      </c>
      <c r="BK591">
        <f t="shared" si="518"/>
        <v>0</v>
      </c>
      <c r="BM591">
        <f t="shared" si="519"/>
        <v>-76.078880402878738</v>
      </c>
      <c r="BN591">
        <f t="shared" si="507"/>
        <v>-121.97007351152479</v>
      </c>
      <c r="BQ591" s="56">
        <f t="shared" si="520"/>
        <v>19.935604500774311</v>
      </c>
    </row>
    <row r="592" spans="1:69" x14ac:dyDescent="0.25">
      <c r="A592">
        <f>A591+5000</f>
        <v>1890000</v>
      </c>
      <c r="B592">
        <f t="shared" si="508"/>
        <v>1890</v>
      </c>
      <c r="C592">
        <f t="shared" si="477"/>
        <v>1.8894721712851252</v>
      </c>
      <c r="D592">
        <f t="shared" si="478"/>
        <v>1.0130819164665914</v>
      </c>
      <c r="F592">
        <f t="shared" si="479"/>
        <v>5.5226929609756172E-6</v>
      </c>
      <c r="G592">
        <f t="shared" si="480"/>
        <v>9.191546538766162E-4</v>
      </c>
      <c r="H592">
        <f t="shared" si="481"/>
        <v>-3.1406734953461237</v>
      </c>
      <c r="J592">
        <f t="shared" si="482"/>
        <v>15</v>
      </c>
      <c r="M592">
        <f t="shared" si="483"/>
        <v>1.3977519618747999E-3</v>
      </c>
      <c r="N592">
        <f t="shared" si="484"/>
        <v>-1.5707963250000001</v>
      </c>
      <c r="O592">
        <f t="shared" si="485"/>
        <v>470.25978383650187</v>
      </c>
      <c r="P592">
        <f t="shared" si="486"/>
        <v>1.568669840992732</v>
      </c>
      <c r="Q592">
        <f t="shared" si="487"/>
        <v>329.00449585156645</v>
      </c>
      <c r="R592">
        <f t="shared" si="488"/>
        <v>1.5677568499720955</v>
      </c>
      <c r="S592">
        <f t="shared" si="489"/>
        <v>0.11860227582530056</v>
      </c>
      <c r="T592">
        <f t="shared" si="490"/>
        <v>-1.4519142228858801</v>
      </c>
      <c r="U592">
        <f t="shared" si="491"/>
        <v>0.14972613482873934</v>
      </c>
      <c r="V592">
        <f t="shared" si="492"/>
        <v>-1.4205050473419647</v>
      </c>
      <c r="X592">
        <f t="shared" si="509"/>
        <v>-64.421138460551504</v>
      </c>
      <c r="Y592">
        <f t="shared" si="493"/>
        <v>-196.77550715101742</v>
      </c>
      <c r="Z592">
        <f t="shared" si="510"/>
        <v>-16.775507151017422</v>
      </c>
      <c r="AC592">
        <v>1</v>
      </c>
      <c r="AD592">
        <f t="shared" si="494"/>
        <v>470.2587205932</v>
      </c>
      <c r="AE592">
        <f t="shared" si="495"/>
        <v>-0.2624680157024194</v>
      </c>
      <c r="AF592">
        <f t="shared" si="496"/>
        <v>3.9746362066299001E-2</v>
      </c>
      <c r="AG592">
        <f t="shared" si="473"/>
        <v>261.51278632163064</v>
      </c>
      <c r="AH592">
        <f t="shared" si="474"/>
        <v>-1752.0783912371187</v>
      </c>
      <c r="AJ592">
        <f t="shared" si="497"/>
        <v>18000</v>
      </c>
      <c r="AK592">
        <f t="shared" si="498"/>
        <v>150696.54455373</v>
      </c>
      <c r="AL592">
        <v>1</v>
      </c>
      <c r="AM592">
        <f t="shared" si="499"/>
        <v>329.00297611198505</v>
      </c>
      <c r="AN592">
        <f t="shared" si="475"/>
        <v>458.20212445337518</v>
      </c>
      <c r="AO592">
        <f t="shared" si="476"/>
        <v>-53.318052264596538</v>
      </c>
      <c r="AQ592">
        <f t="shared" si="500"/>
        <v>6.9986837575457185E-4</v>
      </c>
      <c r="AR592">
        <f t="shared" si="501"/>
        <v>-2.6455024603522816</v>
      </c>
      <c r="AT592">
        <f t="shared" si="470"/>
        <v>-4634.9446702188634</v>
      </c>
      <c r="AU592">
        <f t="shared" si="471"/>
        <v>-693.0589438853242</v>
      </c>
      <c r="AV592">
        <f t="shared" si="511"/>
        <v>-2.9931633096806474</v>
      </c>
      <c r="AW592">
        <f t="shared" si="512"/>
        <v>586.8683674088187</v>
      </c>
      <c r="AX592">
        <f t="shared" si="513"/>
        <v>-3261.4990505875808</v>
      </c>
      <c r="AY592">
        <f t="shared" si="521"/>
        <v>-1.3927632203421583</v>
      </c>
      <c r="BA592">
        <f t="shared" si="502"/>
        <v>1.4141962326174566</v>
      </c>
      <c r="BB592">
        <f t="shared" si="514"/>
        <v>3.0101935192026357</v>
      </c>
      <c r="BC592">
        <f t="shared" si="515"/>
        <v>-1.6004000893384891</v>
      </c>
      <c r="BD592">
        <f t="shared" si="503"/>
        <v>-271.69617075623347</v>
      </c>
      <c r="BF592">
        <f t="shared" si="504"/>
        <v>-73.098153323936856</v>
      </c>
      <c r="BG592">
        <f t="shared" si="505"/>
        <v>-213.5981888928992</v>
      </c>
      <c r="BH592">
        <f t="shared" si="516"/>
        <v>-33.598188892899202</v>
      </c>
      <c r="BI592">
        <f t="shared" si="517"/>
        <v>-33.598188892899202</v>
      </c>
      <c r="BJ592">
        <f t="shared" si="506"/>
        <v>0</v>
      </c>
      <c r="BK592">
        <f t="shared" si="518"/>
        <v>0</v>
      </c>
      <c r="BM592">
        <f t="shared" si="519"/>
        <v>-76.1083468431395</v>
      </c>
      <c r="BN592">
        <f t="shared" si="507"/>
        <v>-121.90201813666576</v>
      </c>
      <c r="BQ592" s="56">
        <f t="shared" si="520"/>
        <v>19.912154319487772</v>
      </c>
    </row>
    <row r="593" spans="1:69" x14ac:dyDescent="0.25">
      <c r="A593">
        <f t="shared" ref="A593:A598" si="522">A592+5000</f>
        <v>1895000</v>
      </c>
      <c r="B593">
        <f t="shared" si="508"/>
        <v>1895</v>
      </c>
      <c r="C593">
        <f t="shared" si="477"/>
        <v>1.8930719777714986</v>
      </c>
      <c r="D593">
        <f t="shared" si="478"/>
        <v>1.0142676200044276</v>
      </c>
      <c r="F593">
        <f t="shared" si="479"/>
        <v>5.493587758964442E-6</v>
      </c>
      <c r="G593">
        <f t="shared" si="480"/>
        <v>9.1672941775935014E-4</v>
      </c>
      <c r="H593">
        <f t="shared" si="481"/>
        <v>-3.140675920582241</v>
      </c>
      <c r="J593">
        <f t="shared" si="482"/>
        <v>15</v>
      </c>
      <c r="M593">
        <f t="shared" si="483"/>
        <v>1.3940639619753939E-3</v>
      </c>
      <c r="N593">
        <f t="shared" si="484"/>
        <v>-1.5707963250000001</v>
      </c>
      <c r="O593">
        <f t="shared" si="485"/>
        <v>471.50385172051682</v>
      </c>
      <c r="P593">
        <f t="shared" si="486"/>
        <v>1.568675451756365</v>
      </c>
      <c r="Q593">
        <f t="shared" si="487"/>
        <v>329.87487008540046</v>
      </c>
      <c r="R593">
        <f t="shared" si="488"/>
        <v>1.5677648696506625</v>
      </c>
      <c r="S593">
        <f t="shared" si="489"/>
        <v>0.11829372579475934</v>
      </c>
      <c r="T593">
        <f t="shared" si="490"/>
        <v>-1.4522249604303061</v>
      </c>
      <c r="U593">
        <f t="shared" si="491"/>
        <v>0.14933990115187154</v>
      </c>
      <c r="V593">
        <f t="shared" si="492"/>
        <v>-1.4208956729293354</v>
      </c>
      <c r="X593">
        <f t="shared" si="509"/>
        <v>-64.472615996855296</v>
      </c>
      <c r="Y593">
        <f t="shared" si="493"/>
        <v>-196.74711447885417</v>
      </c>
      <c r="Z593">
        <f t="shared" si="510"/>
        <v>-16.747114478854172</v>
      </c>
      <c r="AC593">
        <v>1</v>
      </c>
      <c r="AD593">
        <f t="shared" si="494"/>
        <v>471.50279128260001</v>
      </c>
      <c r="AE593">
        <f t="shared" si="495"/>
        <v>-0.26385857229298748</v>
      </c>
      <c r="AF593">
        <f t="shared" si="496"/>
        <v>3.9851511172294497E-2</v>
      </c>
      <c r="AG593">
        <f t="shared" si="473"/>
        <v>260.16532926251085</v>
      </c>
      <c r="AH593">
        <f t="shared" si="474"/>
        <v>-1747.659004403348</v>
      </c>
      <c r="AJ593">
        <f t="shared" si="497"/>
        <v>18000</v>
      </c>
      <c r="AK593">
        <f t="shared" si="498"/>
        <v>151095.21266101502</v>
      </c>
      <c r="AL593">
        <v>1</v>
      </c>
      <c r="AM593">
        <f t="shared" si="499"/>
        <v>329.87335435566752</v>
      </c>
      <c r="AN593">
        <f t="shared" si="475"/>
        <v>458.20127039428797</v>
      </c>
      <c r="AO593">
        <f t="shared" si="476"/>
        <v>-53.177373976960403</v>
      </c>
      <c r="AQ593">
        <f t="shared" si="500"/>
        <v>6.9618001154405696E-4</v>
      </c>
      <c r="AR593">
        <f t="shared" si="501"/>
        <v>-2.638522243751976</v>
      </c>
      <c r="AT593">
        <f t="shared" si="470"/>
        <v>-4611.0560357097374</v>
      </c>
      <c r="AU593">
        <f t="shared" si="471"/>
        <v>-687.6686935780524</v>
      </c>
      <c r="AV593">
        <f t="shared" si="511"/>
        <v>-2.9935490225261425</v>
      </c>
      <c r="AW593">
        <f t="shared" si="512"/>
        <v>586.22106737365539</v>
      </c>
      <c r="AX593">
        <f t="shared" si="513"/>
        <v>-3253.1005799619734</v>
      </c>
      <c r="AY593">
        <f t="shared" si="521"/>
        <v>-1.3925059971057663</v>
      </c>
      <c r="BA593">
        <f t="shared" si="502"/>
        <v>1.4103930405998348</v>
      </c>
      <c r="BB593">
        <f t="shared" si="514"/>
        <v>2.986803126543605</v>
      </c>
      <c r="BC593">
        <f t="shared" si="515"/>
        <v>-1.6010430254203762</v>
      </c>
      <c r="BD593">
        <f t="shared" si="503"/>
        <v>-271.73300828026436</v>
      </c>
      <c r="BF593">
        <f t="shared" si="504"/>
        <v>-73.150907821204839</v>
      </c>
      <c r="BG593">
        <f t="shared" si="505"/>
        <v>-213.56722956417474</v>
      </c>
      <c r="BH593">
        <f t="shared" si="516"/>
        <v>-33.567229564174738</v>
      </c>
      <c r="BI593">
        <f t="shared" si="517"/>
        <v>-33.567229564174738</v>
      </c>
      <c r="BJ593">
        <f t="shared" si="506"/>
        <v>0</v>
      </c>
      <c r="BK593">
        <f t="shared" si="518"/>
        <v>0</v>
      </c>
      <c r="BM593">
        <f t="shared" si="519"/>
        <v>-76.137710947748445</v>
      </c>
      <c r="BN593">
        <f t="shared" si="507"/>
        <v>-121.83422128391037</v>
      </c>
      <c r="BQ593" s="56">
        <f t="shared" si="520"/>
        <v>19.888763926828741</v>
      </c>
    </row>
    <row r="594" spans="1:69" x14ac:dyDescent="0.25">
      <c r="A594">
        <f t="shared" si="522"/>
        <v>1900000</v>
      </c>
      <c r="B594">
        <f t="shared" si="508"/>
        <v>1900</v>
      </c>
      <c r="C594">
        <f t="shared" si="477"/>
        <v>1.8966744356094487</v>
      </c>
      <c r="D594">
        <f t="shared" si="478"/>
        <v>1.0154488210540618</v>
      </c>
      <c r="F594">
        <f t="shared" si="479"/>
        <v>5.4647120339769613E-6</v>
      </c>
      <c r="G594">
        <f t="shared" si="480"/>
        <v>9.1431694624675259E-4</v>
      </c>
      <c r="H594">
        <f t="shared" si="481"/>
        <v>-3.1406783330537533</v>
      </c>
      <c r="J594">
        <f t="shared" si="482"/>
        <v>15</v>
      </c>
      <c r="M594">
        <f t="shared" si="483"/>
        <v>1.3903953726017745E-3</v>
      </c>
      <c r="N594">
        <f t="shared" si="484"/>
        <v>-1.5707963250000001</v>
      </c>
      <c r="O594">
        <f t="shared" si="485"/>
        <v>472.74791961929702</v>
      </c>
      <c r="P594">
        <f t="shared" si="486"/>
        <v>1.5686810329897958</v>
      </c>
      <c r="Q594">
        <f t="shared" si="487"/>
        <v>330.74524434033873</v>
      </c>
      <c r="R594">
        <f t="shared" si="488"/>
        <v>1.5677728471207817</v>
      </c>
      <c r="S594">
        <f t="shared" si="489"/>
        <v>0.11798676571258268</v>
      </c>
      <c r="T594">
        <f t="shared" si="490"/>
        <v>-1.4525340853403559</v>
      </c>
      <c r="U594">
        <f t="shared" si="491"/>
        <v>0.14895563245172233</v>
      </c>
      <c r="V594">
        <f t="shared" si="492"/>
        <v>-1.4212842883268413</v>
      </c>
      <c r="X594">
        <f t="shared" si="509"/>
        <v>-64.523937886408021</v>
      </c>
      <c r="Y594">
        <f t="shared" si="493"/>
        <v>-196.7187755866872</v>
      </c>
      <c r="Z594">
        <f t="shared" si="510"/>
        <v>-16.718775586687201</v>
      </c>
      <c r="AC594">
        <v>1</v>
      </c>
      <c r="AD594">
        <f t="shared" si="494"/>
        <v>472.74686197199998</v>
      </c>
      <c r="AE594">
        <f t="shared" si="495"/>
        <v>-0.26525280274508939</v>
      </c>
      <c r="AF594">
        <f t="shared" si="496"/>
        <v>3.995666027829E-2</v>
      </c>
      <c r="AG594">
        <f t="shared" si="473"/>
        <v>258.82818131177157</v>
      </c>
      <c r="AH594">
        <f t="shared" si="474"/>
        <v>-1743.2613245759128</v>
      </c>
      <c r="AJ594">
        <f t="shared" si="497"/>
        <v>18000</v>
      </c>
      <c r="AK594">
        <f t="shared" si="498"/>
        <v>151493.88076830001</v>
      </c>
      <c r="AL594">
        <v>1</v>
      </c>
      <c r="AM594">
        <f t="shared" si="499"/>
        <v>330.74373259934998</v>
      </c>
      <c r="AN594">
        <f t="shared" si="475"/>
        <v>458.20042306881453</v>
      </c>
      <c r="AO594">
        <f t="shared" si="476"/>
        <v>-53.037436081005467</v>
      </c>
      <c r="AQ594">
        <f t="shared" si="500"/>
        <v>6.9252072766476955E-4</v>
      </c>
      <c r="AR594">
        <f t="shared" si="501"/>
        <v>-2.6315787651261244</v>
      </c>
      <c r="AT594">
        <f t="shared" si="470"/>
        <v>-4587.35023993915</v>
      </c>
      <c r="AU594">
        <f t="shared" si="471"/>
        <v>-682.33399035727768</v>
      </c>
      <c r="AV594">
        <f t="shared" si="511"/>
        <v>-2.9939327510381766</v>
      </c>
      <c r="AW594">
        <f t="shared" si="512"/>
        <v>585.57854696718334</v>
      </c>
      <c r="AX594">
        <f t="shared" si="513"/>
        <v>-3244.7447323197944</v>
      </c>
      <c r="AY594">
        <f t="shared" si="521"/>
        <v>-1.3922483356382329</v>
      </c>
      <c r="BA594">
        <f t="shared" si="502"/>
        <v>1.4066097067828232</v>
      </c>
      <c r="BB594">
        <f t="shared" si="514"/>
        <v>2.9634722016539832</v>
      </c>
      <c r="BC594">
        <f t="shared" si="515"/>
        <v>-1.6016844153999437</v>
      </c>
      <c r="BD594">
        <f t="shared" si="503"/>
        <v>-271.76975721915755</v>
      </c>
      <c r="BF594">
        <f t="shared" si="504"/>
        <v>-73.203501175479857</v>
      </c>
      <c r="BG594">
        <f t="shared" si="505"/>
        <v>-213.53643889252612</v>
      </c>
      <c r="BH594">
        <f t="shared" si="516"/>
        <v>-33.536438892526121</v>
      </c>
      <c r="BI594">
        <f t="shared" si="517"/>
        <v>-33.536438892526121</v>
      </c>
      <c r="BJ594">
        <f t="shared" si="506"/>
        <v>0</v>
      </c>
      <c r="BK594">
        <f t="shared" si="518"/>
        <v>0</v>
      </c>
      <c r="BM594">
        <f t="shared" si="519"/>
        <v>-76.166973377133843</v>
      </c>
      <c r="BN594">
        <f t="shared" si="507"/>
        <v>-121.76668167336859</v>
      </c>
      <c r="BQ594" s="56">
        <f t="shared" si="520"/>
        <v>19.86543300193912</v>
      </c>
    </row>
    <row r="595" spans="1:69" x14ac:dyDescent="0.25">
      <c r="A595">
        <f t="shared" si="522"/>
        <v>1905000</v>
      </c>
      <c r="B595">
        <f t="shared" si="508"/>
        <v>1905</v>
      </c>
      <c r="C595">
        <f t="shared" si="477"/>
        <v>1.9002795297200641</v>
      </c>
      <c r="D595">
        <f t="shared" si="478"/>
        <v>1.0166255419355257</v>
      </c>
      <c r="F595">
        <f t="shared" si="479"/>
        <v>5.4360633799493483E-6</v>
      </c>
      <c r="G595">
        <f t="shared" si="480"/>
        <v>9.1191713882799212E-4</v>
      </c>
      <c r="H595">
        <f t="shared" si="481"/>
        <v>-3.1406807328611723</v>
      </c>
      <c r="J595">
        <f t="shared" si="482"/>
        <v>15</v>
      </c>
      <c r="M595">
        <f t="shared" si="483"/>
        <v>1.3867460409151559E-3</v>
      </c>
      <c r="N595">
        <f t="shared" si="484"/>
        <v>-1.5707963250000001</v>
      </c>
      <c r="O595">
        <f t="shared" si="485"/>
        <v>473.99198753272606</v>
      </c>
      <c r="P595">
        <f t="shared" si="486"/>
        <v>1.5686865849255438</v>
      </c>
      <c r="Q595">
        <f t="shared" si="487"/>
        <v>331.61561861621516</v>
      </c>
      <c r="R595">
        <f t="shared" si="488"/>
        <v>1.5677807827147991</v>
      </c>
      <c r="S595">
        <f t="shared" si="489"/>
        <v>0.11768138340886322</v>
      </c>
      <c r="T595">
        <f t="shared" si="490"/>
        <v>-1.452841610078548</v>
      </c>
      <c r="U595">
        <f t="shared" si="491"/>
        <v>0.14857331394575629</v>
      </c>
      <c r="V595">
        <f t="shared" si="492"/>
        <v>-1.4216709088950721</v>
      </c>
      <c r="X595">
        <f t="shared" si="509"/>
        <v>-64.575105034570186</v>
      </c>
      <c r="Y595">
        <f t="shared" si="493"/>
        <v>-196.69049076321409</v>
      </c>
      <c r="Z595">
        <f t="shared" si="510"/>
        <v>-16.690490763214086</v>
      </c>
      <c r="AC595">
        <v>1</v>
      </c>
      <c r="AD595">
        <f t="shared" si="494"/>
        <v>473.99093266140005</v>
      </c>
      <c r="AE595">
        <f t="shared" si="495"/>
        <v>-0.26665070705872523</v>
      </c>
      <c r="AF595">
        <f t="shared" si="496"/>
        <v>4.0061809384285503E-2</v>
      </c>
      <c r="AG595">
        <f t="shared" si="473"/>
        <v>257.50123837886986</v>
      </c>
      <c r="AH595">
        <f t="shared" si="474"/>
        <v>-1738.8851964721468</v>
      </c>
      <c r="AJ595">
        <f t="shared" si="497"/>
        <v>18000</v>
      </c>
      <c r="AK595">
        <f t="shared" si="498"/>
        <v>151892.54887558502</v>
      </c>
      <c r="AL595">
        <v>1</v>
      </c>
      <c r="AM595">
        <f t="shared" si="499"/>
        <v>331.61411084303251</v>
      </c>
      <c r="AN595">
        <f t="shared" si="475"/>
        <v>458.19958240635469</v>
      </c>
      <c r="AO595">
        <f t="shared" si="476"/>
        <v>-52.898232747088819</v>
      </c>
      <c r="AQ595">
        <f t="shared" si="500"/>
        <v>6.8889021921244556E-4</v>
      </c>
      <c r="AR595">
        <f t="shared" si="501"/>
        <v>-2.6246717351994175</v>
      </c>
      <c r="AT595">
        <f t="shared" si="470"/>
        <v>-4563.8254358525755</v>
      </c>
      <c r="AU595">
        <f t="shared" si="471"/>
        <v>-677.0541231560502</v>
      </c>
      <c r="AV595">
        <f t="shared" si="511"/>
        <v>-2.9943145103737474</v>
      </c>
      <c r="AW595">
        <f t="shared" si="512"/>
        <v>584.94076019178544</v>
      </c>
      <c r="AX595">
        <f t="shared" si="513"/>
        <v>-3236.4311879457746</v>
      </c>
      <c r="AY595">
        <f t="shared" si="521"/>
        <v>-1.3919902391725798</v>
      </c>
      <c r="BA595">
        <f t="shared" si="502"/>
        <v>1.4028460747498137</v>
      </c>
      <c r="BB595">
        <f t="shared" si="514"/>
        <v>2.9402004262108772</v>
      </c>
      <c r="BC595">
        <f t="shared" si="515"/>
        <v>-1.6023242712011676</v>
      </c>
      <c r="BD595">
        <f t="shared" si="503"/>
        <v>-271.80641825610655</v>
      </c>
      <c r="BF595">
        <f t="shared" si="504"/>
        <v>-73.25593435966087</v>
      </c>
      <c r="BG595">
        <f t="shared" si="505"/>
        <v>-213.50581628806219</v>
      </c>
      <c r="BH595">
        <f t="shared" si="516"/>
        <v>-33.505816288062192</v>
      </c>
      <c r="BI595">
        <f t="shared" si="517"/>
        <v>-33.505816288062192</v>
      </c>
      <c r="BJ595">
        <f t="shared" si="506"/>
        <v>0</v>
      </c>
      <c r="BK595">
        <f t="shared" si="518"/>
        <v>0</v>
      </c>
      <c r="BM595">
        <f t="shared" si="519"/>
        <v>-76.196134785871749</v>
      </c>
      <c r="BN595">
        <f t="shared" si="507"/>
        <v>-121.69939803195565</v>
      </c>
      <c r="BQ595" s="56">
        <f t="shared" si="520"/>
        <v>19.842161226496014</v>
      </c>
    </row>
    <row r="596" spans="1:69" x14ac:dyDescent="0.25">
      <c r="A596">
        <f t="shared" si="522"/>
        <v>1910000</v>
      </c>
      <c r="B596">
        <f t="shared" si="508"/>
        <v>1910</v>
      </c>
      <c r="C596">
        <f t="shared" si="477"/>
        <v>1.9038872451276507</v>
      </c>
      <c r="D596">
        <f t="shared" si="478"/>
        <v>1.017797804849486</v>
      </c>
      <c r="F596">
        <f t="shared" si="479"/>
        <v>5.4076394222698077E-6</v>
      </c>
      <c r="G596">
        <f t="shared" si="480"/>
        <v>9.0952989604473381E-4</v>
      </c>
      <c r="H596">
        <f t="shared" si="481"/>
        <v>-3.1406831201039553</v>
      </c>
      <c r="J596">
        <f t="shared" si="482"/>
        <v>15</v>
      </c>
      <c r="M596">
        <f t="shared" si="483"/>
        <v>1.3831158156771581E-3</v>
      </c>
      <c r="N596">
        <f t="shared" si="484"/>
        <v>-1.5707963250000001</v>
      </c>
      <c r="O596">
        <f t="shared" si="485"/>
        <v>475.23605546068887</v>
      </c>
      <c r="P596">
        <f t="shared" si="486"/>
        <v>1.5686921077936946</v>
      </c>
      <c r="Q596">
        <f t="shared" si="487"/>
        <v>332.48599291286536</v>
      </c>
      <c r="R596">
        <f t="shared" si="488"/>
        <v>1.567788676761581</v>
      </c>
      <c r="S596">
        <f t="shared" si="489"/>
        <v>0.11737756683666693</v>
      </c>
      <c r="T596">
        <f t="shared" si="490"/>
        <v>-1.4531475469799218</v>
      </c>
      <c r="U596">
        <f t="shared" si="491"/>
        <v>0.14819293099753461</v>
      </c>
      <c r="V596">
        <f t="shared" si="492"/>
        <v>-1.4220555498397109</v>
      </c>
      <c r="X596">
        <f t="shared" si="509"/>
        <v>-64.626118339274669</v>
      </c>
      <c r="Y596">
        <f t="shared" si="493"/>
        <v>-196.6622602880704</v>
      </c>
      <c r="Z596">
        <f t="shared" si="510"/>
        <v>-16.662260288070399</v>
      </c>
      <c r="AC596">
        <v>1</v>
      </c>
      <c r="AD596">
        <f t="shared" si="494"/>
        <v>475.23500335080001</v>
      </c>
      <c r="AE596">
        <f t="shared" si="495"/>
        <v>-0.26805228523389496</v>
      </c>
      <c r="AF596">
        <f t="shared" si="496"/>
        <v>4.0166958490280999E-2</v>
      </c>
      <c r="AG596">
        <f t="shared" si="473"/>
        <v>256.18439767335781</v>
      </c>
      <c r="AH596">
        <f t="shared" si="474"/>
        <v>-1734.5304662405642</v>
      </c>
      <c r="AJ596">
        <f t="shared" si="497"/>
        <v>18000</v>
      </c>
      <c r="AK596">
        <f t="shared" si="498"/>
        <v>152291.21698287001</v>
      </c>
      <c r="AL596">
        <v>1</v>
      </c>
      <c r="AM596">
        <f t="shared" si="499"/>
        <v>332.48448908671503</v>
      </c>
      <c r="AN596">
        <f t="shared" si="475"/>
        <v>458.19874833723111</v>
      </c>
      <c r="AO596">
        <f t="shared" si="476"/>
        <v>-52.759758206608268</v>
      </c>
      <c r="AQ596">
        <f t="shared" si="500"/>
        <v>6.8528818526848322E-4</v>
      </c>
      <c r="AR596">
        <f t="shared" si="501"/>
        <v>-2.6178008677256059</v>
      </c>
      <c r="AT596">
        <f t="shared" si="470"/>
        <v>-4540.4797994800729</v>
      </c>
      <c r="AU596">
        <f t="shared" si="471"/>
        <v>-671.82839176258062</v>
      </c>
      <c r="AV596">
        <f t="shared" si="511"/>
        <v>-2.9946943155370773</v>
      </c>
      <c r="AW596">
        <f t="shared" si="512"/>
        <v>584.30766158878771</v>
      </c>
      <c r="AX596">
        <f t="shared" si="513"/>
        <v>-3228.1596302745097</v>
      </c>
      <c r="AY596">
        <f t="shared" si="521"/>
        <v>-1.3917317109162595</v>
      </c>
      <c r="BA596">
        <f t="shared" si="502"/>
        <v>1.3991019897236174</v>
      </c>
      <c r="BB596">
        <f t="shared" si="514"/>
        <v>2.9169874844000128</v>
      </c>
      <c r="BC596">
        <f t="shared" si="515"/>
        <v>-1.6029626046208179</v>
      </c>
      <c r="BD596">
        <f t="shared" si="503"/>
        <v>-271.84299206701644</v>
      </c>
      <c r="BF596">
        <f t="shared" si="504"/>
        <v>-73.308208338349885</v>
      </c>
      <c r="BG596">
        <f t="shared" si="505"/>
        <v>-213.47536116038199</v>
      </c>
      <c r="BH596">
        <f t="shared" si="516"/>
        <v>-33.475361160381993</v>
      </c>
      <c r="BI596">
        <f t="shared" si="517"/>
        <v>-33.475361160381993</v>
      </c>
      <c r="BJ596">
        <f t="shared" si="506"/>
        <v>0</v>
      </c>
      <c r="BK596">
        <f t="shared" si="518"/>
        <v>0</v>
      </c>
      <c r="BM596">
        <f t="shared" si="519"/>
        <v>-76.225195822749896</v>
      </c>
      <c r="BN596">
        <f t="shared" si="507"/>
        <v>-121.63236909336557</v>
      </c>
      <c r="BQ596" s="56">
        <f t="shared" si="520"/>
        <v>19.818948284685149</v>
      </c>
    </row>
    <row r="597" spans="1:69" x14ac:dyDescent="0.25">
      <c r="A597">
        <f t="shared" si="522"/>
        <v>1915000</v>
      </c>
      <c r="B597">
        <f t="shared" si="508"/>
        <v>1915</v>
      </c>
      <c r="C597">
        <f t="shared" si="477"/>
        <v>1.9074975669589627</v>
      </c>
      <c r="D597">
        <f t="shared" si="478"/>
        <v>1.0189656318777249</v>
      </c>
      <c r="F597">
        <f t="shared" si="479"/>
        <v>5.3794378172864894E-6</v>
      </c>
      <c r="G597">
        <f t="shared" si="480"/>
        <v>9.071551194773992E-4</v>
      </c>
      <c r="H597">
        <f t="shared" si="481"/>
        <v>-3.1406854948805227</v>
      </c>
      <c r="J597">
        <f t="shared" si="482"/>
        <v>15</v>
      </c>
      <c r="M597">
        <f t="shared" si="483"/>
        <v>1.3795045472289147E-3</v>
      </c>
      <c r="N597">
        <f t="shared" si="484"/>
        <v>-1.5707963250000001</v>
      </c>
      <c r="O597">
        <f t="shared" si="485"/>
        <v>476.48012340307173</v>
      </c>
      <c r="P597">
        <f t="shared" si="486"/>
        <v>1.5686976018219303</v>
      </c>
      <c r="Q597">
        <f t="shared" si="487"/>
        <v>333.35636723012652</v>
      </c>
      <c r="R597">
        <f t="shared" si="488"/>
        <v>1.5677965295865581</v>
      </c>
      <c r="S597">
        <f t="shared" si="489"/>
        <v>0.11707530407049542</v>
      </c>
      <c r="T597">
        <f t="shared" si="490"/>
        <v>-1.4534519082536548</v>
      </c>
      <c r="U597">
        <f t="shared" si="491"/>
        <v>0.14781446911493817</v>
      </c>
      <c r="V597">
        <f t="shared" si="492"/>
        <v>-1.4224382262134649</v>
      </c>
      <c r="X597">
        <f t="shared" si="509"/>
        <v>-64.676978691102903</v>
      </c>
      <c r="Y597">
        <f t="shared" si="493"/>
        <v>-196.63408443200208</v>
      </c>
      <c r="Z597">
        <f t="shared" si="510"/>
        <v>-16.634084432002084</v>
      </c>
      <c r="AC597">
        <v>1</v>
      </c>
      <c r="AD597">
        <f t="shared" si="494"/>
        <v>476.47907404020003</v>
      </c>
      <c r="AE597">
        <f t="shared" si="495"/>
        <v>-0.26945753727059846</v>
      </c>
      <c r="AF597">
        <f t="shared" si="496"/>
        <v>4.0272107596276502E-2</v>
      </c>
      <c r="AG597">
        <f t="shared" si="473"/>
        <v>254.87755768560589</v>
      </c>
      <c r="AH597">
        <f t="shared" si="474"/>
        <v>-1730.1969814450597</v>
      </c>
      <c r="AJ597">
        <f t="shared" si="497"/>
        <v>18000</v>
      </c>
      <c r="AK597">
        <f t="shared" si="498"/>
        <v>152689.885090155</v>
      </c>
      <c r="AL597">
        <v>1</v>
      </c>
      <c r="AM597">
        <f t="shared" si="499"/>
        <v>333.35486733039755</v>
      </c>
      <c r="AN597">
        <f t="shared" si="475"/>
        <v>458.19792079267506</v>
      </c>
      <c r="AO597">
        <f t="shared" si="476"/>
        <v>-52.622006751205291</v>
      </c>
      <c r="AQ597">
        <f t="shared" si="500"/>
        <v>6.8171432883758643E-4</v>
      </c>
      <c r="AR597">
        <f t="shared" si="501"/>
        <v>-2.610965879447956</v>
      </c>
      <c r="AT597">
        <f t="shared" si="470"/>
        <v>-4517.3115295937259</v>
      </c>
      <c r="AU597">
        <f t="shared" si="471"/>
        <v>-666.65610662810786</v>
      </c>
      <c r="AV597">
        <f t="shared" si="511"/>
        <v>-2.9950721813815164</v>
      </c>
      <c r="AW597">
        <f t="shared" si="512"/>
        <v>583.67920623112229</v>
      </c>
      <c r="AX597">
        <f t="shared" si="513"/>
        <v>-3219.9297458522678</v>
      </c>
      <c r="AY597">
        <f t="shared" si="521"/>
        <v>-1.3914727540513743</v>
      </c>
      <c r="BA597">
        <f t="shared" si="502"/>
        <v>1.395377298545049</v>
      </c>
      <c r="BB597">
        <f t="shared" si="514"/>
        <v>2.8938330628895144</v>
      </c>
      <c r="BC597">
        <f t="shared" si="515"/>
        <v>-1.6035994273301422</v>
      </c>
      <c r="BD597">
        <f t="shared" si="503"/>
        <v>-271.87947932060052</v>
      </c>
      <c r="BF597">
        <f t="shared" si="504"/>
        <v>-73.360324067941377</v>
      </c>
      <c r="BG597">
        <f t="shared" si="505"/>
        <v>-213.44507291864497</v>
      </c>
      <c r="BH597">
        <f t="shared" si="516"/>
        <v>-33.445072918644968</v>
      </c>
      <c r="BI597">
        <f t="shared" si="517"/>
        <v>-33.445072918644968</v>
      </c>
      <c r="BJ597">
        <f t="shared" si="506"/>
        <v>0</v>
      </c>
      <c r="BK597">
        <f t="shared" si="518"/>
        <v>0</v>
      </c>
      <c r="BM597">
        <f t="shared" si="519"/>
        <v>-76.25415713083089</v>
      </c>
      <c r="BN597">
        <f t="shared" si="507"/>
        <v>-121.56559359804447</v>
      </c>
      <c r="BQ597" s="56">
        <f t="shared" si="520"/>
        <v>19.795793863174652</v>
      </c>
    </row>
    <row r="598" spans="1:69" x14ac:dyDescent="0.25">
      <c r="A598">
        <f t="shared" si="522"/>
        <v>1920000</v>
      </c>
      <c r="B598">
        <f t="shared" si="508"/>
        <v>1920</v>
      </c>
      <c r="C598">
        <f t="shared" si="477"/>
        <v>1.9111104804424386</v>
      </c>
      <c r="D598">
        <f t="shared" si="478"/>
        <v>1.0201290449836231</v>
      </c>
      <c r="F598">
        <f t="shared" si="479"/>
        <v>5.3514562518243699E-6</v>
      </c>
      <c r="G598">
        <f t="shared" si="480"/>
        <v>9.0479271173164115E-4</v>
      </c>
      <c r="H598">
        <f t="shared" si="481"/>
        <v>-3.1406878572882686</v>
      </c>
      <c r="J598">
        <f t="shared" si="482"/>
        <v>15</v>
      </c>
      <c r="M598">
        <f t="shared" si="483"/>
        <v>1.3759120874705063E-3</v>
      </c>
      <c r="N598">
        <f t="shared" si="484"/>
        <v>-1.5707963250000001</v>
      </c>
      <c r="O598">
        <f t="shared" si="485"/>
        <v>477.72419135976196</v>
      </c>
      <c r="P598">
        <f t="shared" si="486"/>
        <v>1.5687030672355611</v>
      </c>
      <c r="Q598">
        <f t="shared" si="487"/>
        <v>334.22674156783768</v>
      </c>
      <c r="R598">
        <f t="shared" si="488"/>
        <v>1.5678043415117724</v>
      </c>
      <c r="S598">
        <f t="shared" si="489"/>
        <v>0.11677458330477151</v>
      </c>
      <c r="T598">
        <f t="shared" si="490"/>
        <v>-1.4537547059846567</v>
      </c>
      <c r="U598">
        <f t="shared" si="491"/>
        <v>0.14743791394841624</v>
      </c>
      <c r="V598">
        <f t="shared" si="492"/>
        <v>-1.4228189529179698</v>
      </c>
      <c r="X598">
        <f t="shared" si="509"/>
        <v>-64.727686973359909</v>
      </c>
      <c r="Y598">
        <f t="shared" si="493"/>
        <v>-196.6059634570347</v>
      </c>
      <c r="Z598">
        <f t="shared" si="510"/>
        <v>-16.605963457034704</v>
      </c>
      <c r="AC598">
        <v>1</v>
      </c>
      <c r="AD598">
        <f t="shared" si="494"/>
        <v>477.72314472959999</v>
      </c>
      <c r="AE598">
        <f t="shared" si="495"/>
        <v>-0.27086646316883589</v>
      </c>
      <c r="AF598">
        <f t="shared" si="496"/>
        <v>4.0377256702271998E-2</v>
      </c>
      <c r="AG598">
        <f t="shared" si="473"/>
        <v>253.58061816785229</v>
      </c>
      <c r="AH598">
        <f t="shared" si="474"/>
        <v>-1725.8845910492969</v>
      </c>
      <c r="AJ598">
        <f t="shared" si="497"/>
        <v>18000</v>
      </c>
      <c r="AK598">
        <f t="shared" si="498"/>
        <v>153088.55319743999</v>
      </c>
      <c r="AL598">
        <v>1</v>
      </c>
      <c r="AM598">
        <f t="shared" si="499"/>
        <v>334.22524557408002</v>
      </c>
      <c r="AN598">
        <f t="shared" si="475"/>
        <v>458.19709970481188</v>
      </c>
      <c r="AO598">
        <f t="shared" si="476"/>
        <v>-52.484972731980832</v>
      </c>
      <c r="AQ598">
        <f t="shared" si="500"/>
        <v>6.7816835678654263E-4</v>
      </c>
      <c r="AR598">
        <f t="shared" si="501"/>
        <v>-2.6041664900603236</v>
      </c>
      <c r="AT598">
        <f t="shared" ref="AT598:AT626" si="523">-AR598*AH598+AG598*AQ598</f>
        <v>-4494.3188473709079</v>
      </c>
      <c r="AU598">
        <f t="shared" ref="AU598:AU626" si="524">AQ598*AH598+AG598*AR598</f>
        <v>-661.53658867861816</v>
      </c>
      <c r="AV598">
        <f t="shared" si="511"/>
        <v>-2.995448122611422</v>
      </c>
      <c r="AW598">
        <f t="shared" si="512"/>
        <v>583.0553497160987</v>
      </c>
      <c r="AX598">
        <f t="shared" si="513"/>
        <v>-3211.7412242993287</v>
      </c>
      <c r="AY598">
        <f t="shared" si="521"/>
        <v>-1.3912133717348956</v>
      </c>
      <c r="BA598">
        <f t="shared" si="502"/>
        <v>1.3916718496518394</v>
      </c>
      <c r="BB598">
        <f t="shared" si="514"/>
        <v>2.8707368508039894</v>
      </c>
      <c r="BC598">
        <f t="shared" si="515"/>
        <v>-1.6042347508765264</v>
      </c>
      <c r="BD598">
        <f t="shared" si="503"/>
        <v>-271.91588067847522</v>
      </c>
      <c r="BF598">
        <f t="shared" si="504"/>
        <v>-73.412282496710418</v>
      </c>
      <c r="BG598">
        <f t="shared" si="505"/>
        <v>-213.41495097163883</v>
      </c>
      <c r="BH598">
        <f t="shared" si="516"/>
        <v>-33.414950971638831</v>
      </c>
      <c r="BI598">
        <f t="shared" si="517"/>
        <v>-33.414950971638831</v>
      </c>
      <c r="BJ598">
        <f t="shared" si="506"/>
        <v>0</v>
      </c>
      <c r="BK598">
        <f t="shared" si="518"/>
        <v>0</v>
      </c>
      <c r="BM598">
        <f t="shared" si="519"/>
        <v>-76.283019347514411</v>
      </c>
      <c r="BN598">
        <f t="shared" si="507"/>
        <v>-121.49907029316363</v>
      </c>
      <c r="BQ598" s="56">
        <f t="shared" si="520"/>
        <v>19.772697651089125</v>
      </c>
    </row>
    <row r="599" spans="1:69" x14ac:dyDescent="0.25">
      <c r="A599">
        <f t="shared" ref="A599:A614" si="525">A598+5000</f>
        <v>1925000</v>
      </c>
      <c r="B599">
        <f t="shared" si="508"/>
        <v>1925</v>
      </c>
      <c r="C599">
        <f t="shared" si="477"/>
        <v>1.9147259709074445</v>
      </c>
      <c r="D599">
        <f t="shared" si="478"/>
        <v>1.0212880660126453</v>
      </c>
      <c r="F599">
        <f t="shared" si="479"/>
        <v>5.3236924427108934E-6</v>
      </c>
      <c r="G599">
        <f t="shared" si="480"/>
        <v>9.024425764250282E-4</v>
      </c>
      <c r="H599">
        <f t="shared" si="481"/>
        <v>-3.140690207423575</v>
      </c>
      <c r="J599">
        <f t="shared" si="482"/>
        <v>15</v>
      </c>
      <c r="M599">
        <f t="shared" si="483"/>
        <v>1.3723382898407127E-3</v>
      </c>
      <c r="N599">
        <f t="shared" si="484"/>
        <v>-1.5707963250000001</v>
      </c>
      <c r="O599">
        <f t="shared" si="485"/>
        <v>478.96825933064792</v>
      </c>
      <c r="P599">
        <f t="shared" si="486"/>
        <v>1.568708504257557</v>
      </c>
      <c r="Q599">
        <f t="shared" si="487"/>
        <v>335.09711592583938</v>
      </c>
      <c r="R599">
        <f t="shared" si="488"/>
        <v>1.5678121128559193</v>
      </c>
      <c r="S599">
        <f t="shared" si="489"/>
        <v>0.11647539285234682</v>
      </c>
      <c r="T599">
        <f t="shared" si="490"/>
        <v>-1.4540559521351384</v>
      </c>
      <c r="U599">
        <f t="shared" si="491"/>
        <v>0.14706325128926021</v>
      </c>
      <c r="V599">
        <f t="shared" si="492"/>
        <v>-1.4231977447056661</v>
      </c>
      <c r="X599">
        <f t="shared" si="509"/>
        <v>-64.77824406214863</v>
      </c>
      <c r="Y599">
        <f t="shared" si="493"/>
        <v>-196.57789761663926</v>
      </c>
      <c r="Z599">
        <f t="shared" si="510"/>
        <v>-16.577897616639262</v>
      </c>
      <c r="AC599">
        <v>1</v>
      </c>
      <c r="AD599">
        <f t="shared" si="494"/>
        <v>478.96721541900007</v>
      </c>
      <c r="AE599">
        <f t="shared" si="495"/>
        <v>-0.27227906292860721</v>
      </c>
      <c r="AF599">
        <f t="shared" si="496"/>
        <v>4.0482405808267501E-2</v>
      </c>
      <c r="AG599">
        <f t="shared" si="473"/>
        <v>252.29348011558014</v>
      </c>
      <c r="AH599">
        <f t="shared" si="474"/>
        <v>-1721.5931454013064</v>
      </c>
      <c r="AJ599">
        <f t="shared" si="497"/>
        <v>18000</v>
      </c>
      <c r="AK599">
        <f t="shared" si="498"/>
        <v>153487.22130472501</v>
      </c>
      <c r="AL599">
        <v>1</v>
      </c>
      <c r="AM599">
        <f t="shared" si="499"/>
        <v>335.09562381776249</v>
      </c>
      <c r="AN599">
        <f t="shared" si="475"/>
        <v>458.1962850066472</v>
      </c>
      <c r="AO599">
        <f t="shared" si="476"/>
        <v>-52.348650558723023</v>
      </c>
      <c r="AQ599">
        <f t="shared" si="500"/>
        <v>6.7464997978411336E-4</v>
      </c>
      <c r="AR599">
        <f t="shared" si="501"/>
        <v>-2.5974024221688365</v>
      </c>
      <c r="AT599">
        <f t="shared" si="523"/>
        <v>-4471.4999960633595</v>
      </c>
      <c r="AU599">
        <f t="shared" si="524"/>
        <v>-656.46916913035443</v>
      </c>
      <c r="AV599">
        <f t="shared" si="511"/>
        <v>-2.9958221537840033</v>
      </c>
      <c r="AW599">
        <f t="shared" si="512"/>
        <v>582.43604815828883</v>
      </c>
      <c r="AX599">
        <f t="shared" si="513"/>
        <v>-3203.5937582728893</v>
      </c>
      <c r="AY599">
        <f t="shared" si="521"/>
        <v>-1.3909535670988811</v>
      </c>
      <c r="BA599">
        <f t="shared" si="502"/>
        <v>1.3879854930578879</v>
      </c>
      <c r="BB599">
        <f t="shared" si="514"/>
        <v>2.847698539699012</v>
      </c>
      <c r="BC599">
        <f t="shared" si="515"/>
        <v>-1.6048685866851222</v>
      </c>
      <c r="BD599">
        <f t="shared" si="503"/>
        <v>-271.95219679525349</v>
      </c>
      <c r="BF599">
        <f t="shared" si="504"/>
        <v>-73.464084564899736</v>
      </c>
      <c r="BG599">
        <f t="shared" si="505"/>
        <v>-213.38499472784582</v>
      </c>
      <c r="BH599">
        <f t="shared" si="516"/>
        <v>-33.384994727845822</v>
      </c>
      <c r="BI599">
        <f t="shared" si="517"/>
        <v>-33.384994727845822</v>
      </c>
      <c r="BJ599">
        <f t="shared" si="506"/>
        <v>0</v>
      </c>
      <c r="BK599">
        <f t="shared" si="518"/>
        <v>0</v>
      </c>
      <c r="BM599">
        <f t="shared" si="519"/>
        <v>-76.31178310459876</v>
      </c>
      <c r="BN599">
        <f t="shared" si="507"/>
        <v>-121.43279793259235</v>
      </c>
      <c r="BQ599" s="56">
        <f t="shared" si="520"/>
        <v>19.749659339984149</v>
      </c>
    </row>
    <row r="600" spans="1:69" x14ac:dyDescent="0.25">
      <c r="A600">
        <f t="shared" si="525"/>
        <v>1930000</v>
      </c>
      <c r="B600">
        <f t="shared" si="508"/>
        <v>1930</v>
      </c>
      <c r="C600">
        <f t="shared" si="477"/>
        <v>1.9183440237835188</v>
      </c>
      <c r="D600">
        <f t="shared" si="478"/>
        <v>1.0224427166928272</v>
      </c>
      <c r="F600">
        <f t="shared" si="479"/>
        <v>5.2961441363102191E-6</v>
      </c>
      <c r="G600">
        <f t="shared" si="480"/>
        <v>9.0010461817393564E-4</v>
      </c>
      <c r="H600">
        <f t="shared" si="481"/>
        <v>-3.1406925453818264</v>
      </c>
      <c r="J600">
        <f t="shared" si="482"/>
        <v>15</v>
      </c>
      <c r="M600">
        <f t="shared" si="483"/>
        <v>1.3687830092970837E-3</v>
      </c>
      <c r="N600">
        <f t="shared" si="484"/>
        <v>-1.5707963250000001</v>
      </c>
      <c r="O600">
        <f t="shared" si="485"/>
        <v>480.21232731561952</v>
      </c>
      <c r="P600">
        <f t="shared" si="486"/>
        <v>1.568713913108577</v>
      </c>
      <c r="Q600">
        <f t="shared" si="487"/>
        <v>335.9674903039741</v>
      </c>
      <c r="R600">
        <f t="shared" si="488"/>
        <v>1.567819843934392</v>
      </c>
      <c r="S600">
        <f t="shared" si="489"/>
        <v>0.1161777211430317</v>
      </c>
      <c r="T600">
        <f t="shared" si="490"/>
        <v>-1.454355658546159</v>
      </c>
      <c r="U600">
        <f t="shared" si="491"/>
        <v>0.14669046706790198</v>
      </c>
      <c r="V600">
        <f t="shared" si="492"/>
        <v>-1.4235746161816467</v>
      </c>
      <c r="X600">
        <f t="shared" si="509"/>
        <v>-64.828650826443351</v>
      </c>
      <c r="Y600">
        <f t="shared" si="493"/>
        <v>-196.54988715589539</v>
      </c>
      <c r="Z600">
        <f t="shared" si="510"/>
        <v>-16.549887155895391</v>
      </c>
      <c r="AC600">
        <v>1</v>
      </c>
      <c r="AD600">
        <f t="shared" si="494"/>
        <v>480.21128610840003</v>
      </c>
      <c r="AE600">
        <f t="shared" si="495"/>
        <v>-0.27369533654991235</v>
      </c>
      <c r="AF600">
        <f t="shared" si="496"/>
        <v>4.0587554914263003E-2</v>
      </c>
      <c r="AG600">
        <f t="shared" si="473"/>
        <v>251.01604574920896</v>
      </c>
      <c r="AH600">
        <f t="shared" si="474"/>
        <v>-1717.3224962182621</v>
      </c>
      <c r="AJ600">
        <f t="shared" si="497"/>
        <v>18000</v>
      </c>
      <c r="AK600">
        <f t="shared" si="498"/>
        <v>153885.88941201</v>
      </c>
      <c r="AL600">
        <v>1</v>
      </c>
      <c r="AM600">
        <f t="shared" si="499"/>
        <v>335.96600206144501</v>
      </c>
      <c r="AN600">
        <f t="shared" si="475"/>
        <v>458.19547663205316</v>
      </c>
      <c r="AO600">
        <f t="shared" si="476"/>
        <v>-52.21303469914708</v>
      </c>
      <c r="AQ600">
        <f t="shared" si="500"/>
        <v>6.7115891224201244E-4</v>
      </c>
      <c r="AR600">
        <f t="shared" si="501"/>
        <v>-2.5906734012541679</v>
      </c>
      <c r="AT600">
        <f t="shared" si="523"/>
        <v>-4448.8532406718423</v>
      </c>
      <c r="AU600">
        <f t="shared" si="524"/>
        <v>-651.45318930900555</v>
      </c>
      <c r="AV600">
        <f t="shared" si="511"/>
        <v>-2.9961942893111457</v>
      </c>
      <c r="AW600">
        <f t="shared" si="512"/>
        <v>581.82125818251643</v>
      </c>
      <c r="AX600">
        <f t="shared" si="513"/>
        <v>-3195.4870434304662</v>
      </c>
      <c r="AY600">
        <f t="shared" si="521"/>
        <v>-1.3906933432506903</v>
      </c>
      <c r="BA600">
        <f t="shared" si="502"/>
        <v>1.3843180803328246</v>
      </c>
      <c r="BB600">
        <f t="shared" si="514"/>
        <v>2.8247178235358641</v>
      </c>
      <c r="BC600">
        <f t="shared" si="515"/>
        <v>-1.6055009460604555</v>
      </c>
      <c r="BD600">
        <f t="shared" si="503"/>
        <v>-271.98842831863703</v>
      </c>
      <c r="BF600">
        <f t="shared" si="504"/>
        <v>-73.515731204805675</v>
      </c>
      <c r="BG600">
        <f t="shared" si="505"/>
        <v>-213.35520359550807</v>
      </c>
      <c r="BH600">
        <f t="shared" si="516"/>
        <v>-33.355203595508073</v>
      </c>
      <c r="BI600">
        <f t="shared" si="517"/>
        <v>-33.355203595508073</v>
      </c>
      <c r="BJ600">
        <f t="shared" si="506"/>
        <v>0</v>
      </c>
      <c r="BK600">
        <f t="shared" si="518"/>
        <v>0</v>
      </c>
      <c r="BM600">
        <f t="shared" si="519"/>
        <v>-76.340449028341538</v>
      </c>
      <c r="BN600">
        <f t="shared" si="507"/>
        <v>-121.36677527687105</v>
      </c>
      <c r="BQ600" s="56">
        <f t="shared" si="520"/>
        <v>19.726678623820998</v>
      </c>
    </row>
    <row r="601" spans="1:69" x14ac:dyDescent="0.25">
      <c r="A601">
        <f t="shared" si="525"/>
        <v>1935000</v>
      </c>
      <c r="B601">
        <f t="shared" si="508"/>
        <v>1935</v>
      </c>
      <c r="C601">
        <f t="shared" si="477"/>
        <v>1.9219646245996276</v>
      </c>
      <c r="D601">
        <f t="shared" si="478"/>
        <v>1.0235930186352664</v>
      </c>
      <c r="F601">
        <f t="shared" si="479"/>
        <v>5.2688091080658728E-6</v>
      </c>
      <c r="G601">
        <f t="shared" si="480"/>
        <v>8.9777874258064239E-4</v>
      </c>
      <c r="H601">
        <f t="shared" si="481"/>
        <v>-3.1406948712574194</v>
      </c>
      <c r="J601">
        <f t="shared" si="482"/>
        <v>15</v>
      </c>
      <c r="M601">
        <f t="shared" si="483"/>
        <v>1.3652461022963162E-3</v>
      </c>
      <c r="N601">
        <f t="shared" si="484"/>
        <v>-1.5707963250000001</v>
      </c>
      <c r="O601">
        <f t="shared" si="485"/>
        <v>481.45639531456743</v>
      </c>
      <c r="P601">
        <f t="shared" si="486"/>
        <v>1.5687192940069992</v>
      </c>
      <c r="Q601">
        <f t="shared" si="487"/>
        <v>336.83786470208565</v>
      </c>
      <c r="R601">
        <f t="shared" si="488"/>
        <v>1.5678275350593238</v>
      </c>
      <c r="S601">
        <f t="shared" si="489"/>
        <v>0.11588155672214674</v>
      </c>
      <c r="T601">
        <f t="shared" si="490"/>
        <v>-1.4546538369391473</v>
      </c>
      <c r="U601">
        <f t="shared" si="491"/>
        <v>0.14631954735223671</v>
      </c>
      <c r="V601">
        <f t="shared" si="492"/>
        <v>-1.4239495818054775</v>
      </c>
      <c r="X601">
        <f t="shared" si="509"/>
        <v>-64.87890812816201</v>
      </c>
      <c r="Y601">
        <f t="shared" si="493"/>
        <v>-196.52193231165148</v>
      </c>
      <c r="Z601">
        <f t="shared" si="510"/>
        <v>-16.521932311651483</v>
      </c>
      <c r="AC601">
        <v>1</v>
      </c>
      <c r="AD601">
        <f t="shared" si="494"/>
        <v>481.45535679780005</v>
      </c>
      <c r="AE601">
        <f t="shared" si="495"/>
        <v>-0.27511528403275137</v>
      </c>
      <c r="AF601">
        <f t="shared" si="496"/>
        <v>4.0692704020258499E-2</v>
      </c>
      <c r="AG601">
        <f t="shared" si="473"/>
        <v>249.74821849609808</v>
      </c>
      <c r="AH601">
        <f t="shared" si="474"/>
        <v>-1713.0724965714589</v>
      </c>
      <c r="AJ601">
        <f t="shared" si="497"/>
        <v>18000</v>
      </c>
      <c r="AK601">
        <f t="shared" si="498"/>
        <v>154284.55751929502</v>
      </c>
      <c r="AL601">
        <v>1</v>
      </c>
      <c r="AM601">
        <f t="shared" si="499"/>
        <v>336.83638030512753</v>
      </c>
      <c r="AN601">
        <f t="shared" si="475"/>
        <v>458.19467451575559</v>
      </c>
      <c r="AO601">
        <f t="shared" si="476"/>
        <v>-52.078119678146926</v>
      </c>
      <c r="AQ601">
        <f t="shared" si="500"/>
        <v>6.6769487225695084E-4</v>
      </c>
      <c r="AR601">
        <f t="shared" si="501"/>
        <v>-2.5839791556343998</v>
      </c>
      <c r="AT601">
        <f t="shared" si="523"/>
        <v>-4426.3768676263871</v>
      </c>
      <c r="AU601">
        <f t="shared" si="524"/>
        <v>-646.48800047250825</v>
      </c>
      <c r="AV601">
        <f t="shared" si="511"/>
        <v>-2.9965645434612056</v>
      </c>
      <c r="AW601">
        <f t="shared" si="512"/>
        <v>581.21093691695728</v>
      </c>
      <c r="AX601">
        <f t="shared" si="513"/>
        <v>-3187.4207783938473</v>
      </c>
      <c r="AY601">
        <f t="shared" si="521"/>
        <v>-1.3904327032731985</v>
      </c>
      <c r="BA601">
        <f t="shared" si="502"/>
        <v>1.3806694645818995</v>
      </c>
      <c r="BB601">
        <f t="shared" si="514"/>
        <v>2.8017943986566625</v>
      </c>
      <c r="BC601">
        <f t="shared" si="515"/>
        <v>-1.6061318401880071</v>
      </c>
      <c r="BD601">
        <f t="shared" si="503"/>
        <v>-272.02457588950665</v>
      </c>
      <c r="BF601">
        <f t="shared" si="504"/>
        <v>-73.567223340862981</v>
      </c>
      <c r="BG601">
        <f t="shared" si="505"/>
        <v>-213.32557698269022</v>
      </c>
      <c r="BH601">
        <f t="shared" si="516"/>
        <v>-33.325576982690222</v>
      </c>
      <c r="BI601">
        <f t="shared" si="517"/>
        <v>-33.325576982690222</v>
      </c>
      <c r="BJ601">
        <f t="shared" si="506"/>
        <v>0</v>
      </c>
      <c r="BK601">
        <f t="shared" si="518"/>
        <v>0</v>
      </c>
      <c r="BM601">
        <f t="shared" si="519"/>
        <v>-76.369017739519649</v>
      </c>
      <c r="BN601">
        <f t="shared" si="507"/>
        <v>-121.3010010931836</v>
      </c>
      <c r="BQ601" s="56">
        <f t="shared" si="520"/>
        <v>19.703755198941799</v>
      </c>
    </row>
    <row r="602" spans="1:69" x14ac:dyDescent="0.25">
      <c r="A602">
        <f t="shared" si="525"/>
        <v>1940000</v>
      </c>
      <c r="B602">
        <f t="shared" si="508"/>
        <v>1940</v>
      </c>
      <c r="C602">
        <f t="shared" si="477"/>
        <v>1.9255877589834209</v>
      </c>
      <c r="D602">
        <f t="shared" si="478"/>
        <v>1.0247389933346152</v>
      </c>
      <c r="F602">
        <f t="shared" si="479"/>
        <v>5.2416851620516388E-6</v>
      </c>
      <c r="G602">
        <f t="shared" si="480"/>
        <v>8.9546485622062414E-4</v>
      </c>
      <c r="H602">
        <f t="shared" si="481"/>
        <v>-3.1406971851437797</v>
      </c>
      <c r="J602">
        <f t="shared" si="482"/>
        <v>15</v>
      </c>
      <c r="M602">
        <f t="shared" si="483"/>
        <v>1.3617274267749338E-3</v>
      </c>
      <c r="N602">
        <f t="shared" si="484"/>
        <v>-1.5707963250000001</v>
      </c>
      <c r="O602">
        <f t="shared" si="485"/>
        <v>482.70046332738349</v>
      </c>
      <c r="P602">
        <f t="shared" si="486"/>
        <v>1.5687246471689511</v>
      </c>
      <c r="Q602">
        <f t="shared" si="487"/>
        <v>337.70823912001953</v>
      </c>
      <c r="R602">
        <f t="shared" si="488"/>
        <v>1.5678351865396303</v>
      </c>
      <c r="S602">
        <f t="shared" si="489"/>
        <v>0.11558688824909548</v>
      </c>
      <c r="T602">
        <f t="shared" si="490"/>
        <v>-1.454950498917402</v>
      </c>
      <c r="U602">
        <f t="shared" si="491"/>
        <v>0.14595047834596922</v>
      </c>
      <c r="V602">
        <f t="shared" si="492"/>
        <v>-1.4243226558929925</v>
      </c>
      <c r="X602">
        <f t="shared" si="509"/>
        <v>-64.92901682223804</v>
      </c>
      <c r="Y602">
        <f t="shared" si="493"/>
        <v>-196.49403331268169</v>
      </c>
      <c r="Z602">
        <f t="shared" si="510"/>
        <v>-16.494033312681694</v>
      </c>
      <c r="AC602">
        <v>1</v>
      </c>
      <c r="AD602">
        <f t="shared" si="494"/>
        <v>482.69942748720001</v>
      </c>
      <c r="AE602">
        <f t="shared" si="495"/>
        <v>-0.27653890537712428</v>
      </c>
      <c r="AF602">
        <f t="shared" si="496"/>
        <v>4.0797853126254002E-2</v>
      </c>
      <c r="AG602">
        <f t="shared" si="473"/>
        <v>248.48990297285573</v>
      </c>
      <c r="AH602">
        <f t="shared" si="474"/>
        <v>-1708.843000871469</v>
      </c>
      <c r="AJ602">
        <f t="shared" si="497"/>
        <v>18000</v>
      </c>
      <c r="AK602">
        <f t="shared" si="498"/>
        <v>154683.22562658001</v>
      </c>
      <c r="AL602">
        <v>1</v>
      </c>
      <c r="AM602">
        <f t="shared" si="499"/>
        <v>337.70675854881006</v>
      </c>
      <c r="AN602">
        <f t="shared" si="475"/>
        <v>458.19387859331988</v>
      </c>
      <c r="AO602">
        <f t="shared" si="476"/>
        <v>-51.943900077058402</v>
      </c>
      <c r="AQ602">
        <f t="shared" si="500"/>
        <v>6.6425758155372642E-4</v>
      </c>
      <c r="AR602">
        <f t="shared" si="501"/>
        <v>-2.5773194164284585</v>
      </c>
      <c r="AT602">
        <f t="shared" si="523"/>
        <v>-4404.0691844719213</v>
      </c>
      <c r="AU602">
        <f t="shared" si="524"/>
        <v>-641.57296363737873</v>
      </c>
      <c r="AV602">
        <f t="shared" si="511"/>
        <v>-2.9969329303607779</v>
      </c>
      <c r="AW602">
        <f t="shared" si="512"/>
        <v>580.6050419863401</v>
      </c>
      <c r="AX602">
        <f t="shared" si="513"/>
        <v>-3179.394664713534</v>
      </c>
      <c r="AY602">
        <f t="shared" si="521"/>
        <v>-1.3901716502250092</v>
      </c>
      <c r="BA602">
        <f t="shared" si="502"/>
        <v>1.377039500426178</v>
      </c>
      <c r="BB602">
        <f t="shared" si="514"/>
        <v>2.7789279637597701</v>
      </c>
      <c r="BC602">
        <f t="shared" si="515"/>
        <v>-1.6067612801357687</v>
      </c>
      <c r="BD602">
        <f t="shared" si="503"/>
        <v>-272.06064014201149</v>
      </c>
      <c r="BF602">
        <f t="shared" si="504"/>
        <v>-73.618561889728639</v>
      </c>
      <c r="BG602">
        <f t="shared" si="505"/>
        <v>-213.29611429734149</v>
      </c>
      <c r="BH602">
        <f t="shared" si="516"/>
        <v>-33.296114297341489</v>
      </c>
      <c r="BI602">
        <f t="shared" si="517"/>
        <v>-33.296114297341489</v>
      </c>
      <c r="BJ602">
        <f t="shared" si="506"/>
        <v>0</v>
      </c>
      <c r="BK602">
        <f t="shared" si="518"/>
        <v>0</v>
      </c>
      <c r="BM602">
        <f t="shared" si="519"/>
        <v>-76.397489853488409</v>
      </c>
      <c r="BN602">
        <f t="shared" si="507"/>
        <v>-121.23547415532998</v>
      </c>
      <c r="BQ602" s="56">
        <f t="shared" si="520"/>
        <v>19.680888764044905</v>
      </c>
    </row>
    <row r="603" spans="1:69" x14ac:dyDescent="0.25">
      <c r="A603">
        <f t="shared" si="525"/>
        <v>1945000</v>
      </c>
      <c r="B603">
        <f t="shared" si="508"/>
        <v>1945</v>
      </c>
      <c r="C603">
        <f t="shared" si="477"/>
        <v>1.9292134126604963</v>
      </c>
      <c r="D603">
        <f t="shared" si="478"/>
        <v>1.0258806621695737</v>
      </c>
      <c r="F603">
        <f t="shared" si="479"/>
        <v>5.2147701305305284E-6</v>
      </c>
      <c r="G603">
        <f t="shared" si="480"/>
        <v>8.9316286663004439E-4</v>
      </c>
      <c r="H603">
        <f t="shared" si="481"/>
        <v>-3.1406994871333702</v>
      </c>
      <c r="J603">
        <f t="shared" si="482"/>
        <v>15</v>
      </c>
      <c r="M603">
        <f t="shared" si="483"/>
        <v>1.3582268421302682E-3</v>
      </c>
      <c r="N603">
        <f t="shared" si="484"/>
        <v>-1.5707963250000001</v>
      </c>
      <c r="O603">
        <f t="shared" si="485"/>
        <v>483.944531353961</v>
      </c>
      <c r="P603">
        <f t="shared" si="486"/>
        <v>1.5687299728083373</v>
      </c>
      <c r="Q603">
        <f t="shared" si="487"/>
        <v>338.57861355762304</v>
      </c>
      <c r="R603">
        <f t="shared" si="488"/>
        <v>1.5678427986810504</v>
      </c>
      <c r="S603">
        <f t="shared" si="489"/>
        <v>0.11529370449595829</v>
      </c>
      <c r="T603">
        <f t="shared" si="490"/>
        <v>-1.4552456559675704</v>
      </c>
      <c r="U603">
        <f t="shared" si="491"/>
        <v>0.14558324638698425</v>
      </c>
      <c r="V603">
        <f t="shared" si="492"/>
        <v>-1.4246938526180608</v>
      </c>
      <c r="X603">
        <f t="shared" si="509"/>
        <v>-64.978977756690995</v>
      </c>
      <c r="Y603">
        <f t="shared" si="493"/>
        <v>-196.46619037984033</v>
      </c>
      <c r="Z603">
        <f t="shared" si="510"/>
        <v>-16.466190379840327</v>
      </c>
      <c r="AC603">
        <v>1</v>
      </c>
      <c r="AD603">
        <f t="shared" si="494"/>
        <v>483.94349817660009</v>
      </c>
      <c r="AE603">
        <f t="shared" si="495"/>
        <v>-0.27796620058303101</v>
      </c>
      <c r="AF603">
        <f t="shared" si="496"/>
        <v>4.0903002232249498E-2</v>
      </c>
      <c r="AG603">
        <f t="shared" si="473"/>
        <v>247.24100496794654</v>
      </c>
      <c r="AH603">
        <f t="shared" si="474"/>
        <v>-1704.6338648534902</v>
      </c>
      <c r="AJ603">
        <f t="shared" si="497"/>
        <v>18000</v>
      </c>
      <c r="AK603">
        <f t="shared" si="498"/>
        <v>155081.893733865</v>
      </c>
      <c r="AL603">
        <v>1</v>
      </c>
      <c r="AM603">
        <f t="shared" si="499"/>
        <v>338.57713679249252</v>
      </c>
      <c r="AN603">
        <f t="shared" si="475"/>
        <v>458.19308880113908</v>
      </c>
      <c r="AO603">
        <f t="shared" si="476"/>
        <v>-51.810370532933824</v>
      </c>
      <c r="AQ603">
        <f t="shared" si="500"/>
        <v>6.6084676542933459E-4</v>
      </c>
      <c r="AR603">
        <f t="shared" si="501"/>
        <v>-2.5706939175201118</v>
      </c>
      <c r="AT603">
        <f t="shared" si="523"/>
        <v>-4381.9285195592529</v>
      </c>
      <c r="AU603">
        <f t="shared" si="524"/>
        <v>-636.70744940848965</v>
      </c>
      <c r="AV603">
        <f t="shared" si="511"/>
        <v>-2.997299463996439</v>
      </c>
      <c r="AW603">
        <f t="shared" si="512"/>
        <v>580.00353150525189</v>
      </c>
      <c r="AX603">
        <f t="shared" si="513"/>
        <v>-3171.4084068337029</v>
      </c>
      <c r="AY603">
        <f t="shared" si="521"/>
        <v>-1.3899101871406674</v>
      </c>
      <c r="BA603">
        <f t="shared" si="502"/>
        <v>1.3734280439830431</v>
      </c>
      <c r="BB603">
        <f t="shared" si="514"/>
        <v>2.7561182198755478</v>
      </c>
      <c r="BC603">
        <f t="shared" si="515"/>
        <v>-1.6073892768557716</v>
      </c>
      <c r="BD603">
        <f t="shared" si="503"/>
        <v>-272.09662170365687</v>
      </c>
      <c r="BF603">
        <f t="shared" si="504"/>
        <v>-73.669747760364473</v>
      </c>
      <c r="BG603">
        <f t="shared" si="505"/>
        <v>-213.2668149473555</v>
      </c>
      <c r="BH603">
        <f t="shared" si="516"/>
        <v>-33.266814947355499</v>
      </c>
      <c r="BI603">
        <f t="shared" si="517"/>
        <v>-33.266814947355499</v>
      </c>
      <c r="BJ603">
        <f t="shared" si="506"/>
        <v>0</v>
      </c>
      <c r="BK603">
        <f t="shared" si="518"/>
        <v>0</v>
      </c>
      <c r="BM603">
        <f t="shared" si="519"/>
        <v>-76.425865980240019</v>
      </c>
      <c r="BN603">
        <f t="shared" si="507"/>
        <v>-121.17019324369865</v>
      </c>
      <c r="BQ603" s="56">
        <f t="shared" si="520"/>
        <v>19.658079020160685</v>
      </c>
    </row>
    <row r="604" spans="1:69" x14ac:dyDescent="0.25">
      <c r="A604">
        <f t="shared" si="525"/>
        <v>1950000</v>
      </c>
      <c r="B604">
        <f t="shared" si="508"/>
        <v>1950</v>
      </c>
      <c r="C604">
        <f t="shared" si="477"/>
        <v>1.9328415714536678</v>
      </c>
      <c r="D604">
        <f t="shared" si="478"/>
        <v>1.0270180464033876</v>
      </c>
      <c r="F604">
        <f t="shared" si="479"/>
        <v>5.1880618735216491E-6</v>
      </c>
      <c r="G604">
        <f t="shared" si="480"/>
        <v>8.9087268229343845E-4</v>
      </c>
      <c r="H604">
        <f t="shared" si="481"/>
        <v>-3.1407017773177066</v>
      </c>
      <c r="J604">
        <f t="shared" si="482"/>
        <v>15</v>
      </c>
      <c r="M604">
        <f t="shared" si="483"/>
        <v>1.3547442092017292E-3</v>
      </c>
      <c r="N604">
        <f t="shared" si="484"/>
        <v>-1.5707963250000001</v>
      </c>
      <c r="O604">
        <f t="shared" si="485"/>
        <v>485.18859939419389</v>
      </c>
      <c r="P604">
        <f t="shared" si="486"/>
        <v>1.5687352711368685</v>
      </c>
      <c r="Q604">
        <f t="shared" si="487"/>
        <v>339.44898801474471</v>
      </c>
      <c r="R604">
        <f t="shared" si="488"/>
        <v>1.5678503717861876</v>
      </c>
      <c r="S604">
        <f t="shared" si="489"/>
        <v>0.11500199434610665</v>
      </c>
      <c r="T604">
        <f t="shared" si="490"/>
        <v>-1.4555393194611024</v>
      </c>
      <c r="U604">
        <f t="shared" si="491"/>
        <v>0.14521783794573928</v>
      </c>
      <c r="V604">
        <f t="shared" si="492"/>
        <v>-1.4250631860143295</v>
      </c>
      <c r="X604">
        <f t="shared" si="509"/>
        <v>-65.028791772696508</v>
      </c>
      <c r="Y604">
        <f t="shared" si="493"/>
        <v>-196.43840372621349</v>
      </c>
      <c r="Z604">
        <f t="shared" si="510"/>
        <v>-16.438403726213494</v>
      </c>
      <c r="AC604">
        <v>1</v>
      </c>
      <c r="AD604">
        <f t="shared" si="494"/>
        <v>485.18756886600005</v>
      </c>
      <c r="AE604">
        <f t="shared" si="495"/>
        <v>-0.27939716965047162</v>
      </c>
      <c r="AF604">
        <f t="shared" si="496"/>
        <v>4.1008151338245001E-2</v>
      </c>
      <c r="AG604">
        <f t="shared" si="473"/>
        <v>246.00143142459291</v>
      </c>
      <c r="AH604">
        <f t="shared" si="474"/>
        <v>-1700.4449455628674</v>
      </c>
      <c r="AJ604">
        <f t="shared" si="497"/>
        <v>18000</v>
      </c>
      <c r="AK604">
        <f t="shared" si="498"/>
        <v>155480.56184115002</v>
      </c>
      <c r="AL604">
        <v>1</v>
      </c>
      <c r="AM604">
        <f t="shared" si="499"/>
        <v>339.44751503617499</v>
      </c>
      <c r="AN604">
        <f t="shared" si="475"/>
        <v>458.19230507642027</v>
      </c>
      <c r="AO604">
        <f t="shared" si="476"/>
        <v>-51.677525737827672</v>
      </c>
      <c r="AQ604">
        <f t="shared" si="500"/>
        <v>6.5746215269808328E-4</v>
      </c>
      <c r="AR604">
        <f t="shared" si="501"/>
        <v>-2.5641023955225251</v>
      </c>
      <c r="AT604">
        <f t="shared" si="523"/>
        <v>-4359.953221741247</v>
      </c>
      <c r="AU604">
        <f t="shared" si="524"/>
        <v>-631.89083781222325</v>
      </c>
      <c r="AV604">
        <f t="shared" si="511"/>
        <v>-2.9976641582164629</v>
      </c>
      <c r="AW604">
        <f t="shared" si="512"/>
        <v>579.40636407154602</v>
      </c>
      <c r="AX604">
        <f t="shared" si="513"/>
        <v>-3163.4617120576468</v>
      </c>
      <c r="AY604">
        <f t="shared" si="521"/>
        <v>-1.3896483170308656</v>
      </c>
      <c r="BA604">
        <f t="shared" si="502"/>
        <v>1.3698349528469971</v>
      </c>
      <c r="BB604">
        <f t="shared" si="514"/>
        <v>2.7333648703423901</v>
      </c>
      <c r="BC604">
        <f t="shared" si="515"/>
        <v>-1.6080158411855974</v>
      </c>
      <c r="BD604">
        <f t="shared" si="503"/>
        <v>-272.13252119539032</v>
      </c>
      <c r="BF604">
        <f t="shared" si="504"/>
        <v>-73.72078185411884</v>
      </c>
      <c r="BG604">
        <f t="shared" si="505"/>
        <v>-213.23767834062923</v>
      </c>
      <c r="BH604">
        <f t="shared" si="516"/>
        <v>-33.23767834062923</v>
      </c>
      <c r="BI604">
        <f t="shared" si="517"/>
        <v>-33.23767834062923</v>
      </c>
      <c r="BJ604">
        <f t="shared" si="506"/>
        <v>0</v>
      </c>
      <c r="BK604">
        <f t="shared" si="518"/>
        <v>0</v>
      </c>
      <c r="BM604">
        <f t="shared" si="519"/>
        <v>-76.454146724461239</v>
      </c>
      <c r="BN604">
        <f t="shared" si="507"/>
        <v>-121.10515714523889</v>
      </c>
      <c r="BQ604" s="56">
        <f t="shared" si="520"/>
        <v>19.635325670627527</v>
      </c>
    </row>
    <row r="605" spans="1:69" x14ac:dyDescent="0.25">
      <c r="A605">
        <f t="shared" si="525"/>
        <v>1955000</v>
      </c>
      <c r="B605">
        <f t="shared" si="508"/>
        <v>1955</v>
      </c>
      <c r="C605">
        <f t="shared" si="477"/>
        <v>1.9364722212822389</v>
      </c>
      <c r="D605">
        <f t="shared" si="478"/>
        <v>1.0281511671843451</v>
      </c>
      <c r="F605">
        <f t="shared" si="479"/>
        <v>5.161558278374826E-6</v>
      </c>
      <c r="G605">
        <f t="shared" si="480"/>
        <v>8.8859421263158382E-4</v>
      </c>
      <c r="H605">
        <f t="shared" si="481"/>
        <v>-3.1407040557873684</v>
      </c>
      <c r="J605">
        <f t="shared" si="482"/>
        <v>15</v>
      </c>
      <c r="M605">
        <f t="shared" si="483"/>
        <v>1.3512793902523642E-3</v>
      </c>
      <c r="N605">
        <f t="shared" si="484"/>
        <v>-1.5707963250000001</v>
      </c>
      <c r="O605">
        <f t="shared" si="485"/>
        <v>486.43266744797745</v>
      </c>
      <c r="P605">
        <f t="shared" si="486"/>
        <v>1.5687405423640901</v>
      </c>
      <c r="Q605">
        <f t="shared" si="487"/>
        <v>340.31936249123487</v>
      </c>
      <c r="R605">
        <f t="shared" si="488"/>
        <v>1.5678579061545492</v>
      </c>
      <c r="S605">
        <f t="shared" si="489"/>
        <v>0.11471174679283769</v>
      </c>
      <c r="T605">
        <f t="shared" si="490"/>
        <v>-1.4558315006556846</v>
      </c>
      <c r="U605">
        <f t="shared" si="491"/>
        <v>0.1448542396236806</v>
      </c>
      <c r="V605">
        <f t="shared" si="492"/>
        <v>-1.4254306699769401</v>
      </c>
      <c r="X605">
        <f t="shared" si="509"/>
        <v>-65.078459704655415</v>
      </c>
      <c r="Y605">
        <f t="shared" si="493"/>
        <v>-196.41067355726767</v>
      </c>
      <c r="Z605">
        <f t="shared" si="510"/>
        <v>-16.410673557267671</v>
      </c>
      <c r="AC605">
        <v>1</v>
      </c>
      <c r="AD605">
        <f t="shared" si="494"/>
        <v>486.43163955540007</v>
      </c>
      <c r="AE605">
        <f t="shared" si="495"/>
        <v>-0.28083181257944612</v>
      </c>
      <c r="AF605">
        <f t="shared" si="496"/>
        <v>4.1113300444240504E-2</v>
      </c>
      <c r="AG605">
        <f t="shared" si="473"/>
        <v>244.77109042396489</v>
      </c>
      <c r="AH605">
        <f t="shared" si="474"/>
        <v>-1696.2761013408078</v>
      </c>
      <c r="AJ605">
        <f t="shared" si="497"/>
        <v>18000</v>
      </c>
      <c r="AK605">
        <f t="shared" si="498"/>
        <v>155879.22994843501</v>
      </c>
      <c r="AL605">
        <v>1</v>
      </c>
      <c r="AM605">
        <f t="shared" si="499"/>
        <v>340.31789327985751</v>
      </c>
      <c r="AN605">
        <f t="shared" si="475"/>
        <v>458.19152735717245</v>
      </c>
      <c r="AO605">
        <f t="shared" si="476"/>
        <v>-51.545360438093311</v>
      </c>
      <c r="AQ605">
        <f t="shared" si="500"/>
        <v>6.5410347563768707E-4</v>
      </c>
      <c r="AR605">
        <f t="shared" si="501"/>
        <v>-2.5575445897433564</v>
      </c>
      <c r="AT605">
        <f t="shared" si="523"/>
        <v>-4338.1416600741541</v>
      </c>
      <c r="AU605">
        <f t="shared" si="524"/>
        <v>-627.12251813292141</v>
      </c>
      <c r="AV605">
        <f t="shared" si="511"/>
        <v>-2.9980270267325162</v>
      </c>
      <c r="AW605">
        <f t="shared" si="512"/>
        <v>578.81349875984722</v>
      </c>
      <c r="AX605">
        <f t="shared" si="513"/>
        <v>-3155.5542905137199</v>
      </c>
      <c r="AY605">
        <f t="shared" si="521"/>
        <v>-1.3893860428826548</v>
      </c>
      <c r="BA605">
        <f t="shared" si="502"/>
        <v>1.3662600860707605</v>
      </c>
      <c r="BB605">
        <f t="shared" si="514"/>
        <v>2.7106676207831004</v>
      </c>
      <c r="BC605">
        <f t="shared" si="515"/>
        <v>-1.6086409838498614</v>
      </c>
      <c r="BD605">
        <f t="shared" si="503"/>
        <v>-272.16833923168713</v>
      </c>
      <c r="BF605">
        <f t="shared" si="504"/>
        <v>-73.771665064807223</v>
      </c>
      <c r="BG605">
        <f t="shared" si="505"/>
        <v>-213.20870388511992</v>
      </c>
      <c r="BH605">
        <f t="shared" si="516"/>
        <v>-33.208703885119917</v>
      </c>
      <c r="BI605">
        <f t="shared" si="517"/>
        <v>-33.208703885119917</v>
      </c>
      <c r="BJ605">
        <f t="shared" si="506"/>
        <v>0</v>
      </c>
      <c r="BK605">
        <f t="shared" si="518"/>
        <v>0</v>
      </c>
      <c r="BM605">
        <f t="shared" si="519"/>
        <v>-76.482332685590322</v>
      </c>
      <c r="BN605">
        <f t="shared" si="507"/>
        <v>-121.04036465343275</v>
      </c>
      <c r="BQ605" s="56">
        <f t="shared" si="520"/>
        <v>19.612628421068237</v>
      </c>
    </row>
    <row r="606" spans="1:69" x14ac:dyDescent="0.25">
      <c r="A606">
        <f t="shared" si="525"/>
        <v>1960000</v>
      </c>
      <c r="B606">
        <f t="shared" si="508"/>
        <v>1960</v>
      </c>
      <c r="C606">
        <f t="shared" si="477"/>
        <v>1.9401053481612829</v>
      </c>
      <c r="D606">
        <f t="shared" si="478"/>
        <v>1.0292800455462783</v>
      </c>
      <c r="F606">
        <f t="shared" si="479"/>
        <v>5.1352572593527941E-6</v>
      </c>
      <c r="G606">
        <f t="shared" si="480"/>
        <v>8.8632736798955995E-4</v>
      </c>
      <c r="H606">
        <f t="shared" si="481"/>
        <v>-3.1407063226320107</v>
      </c>
      <c r="J606">
        <f t="shared" si="482"/>
        <v>15</v>
      </c>
      <c r="M606">
        <f t="shared" si="483"/>
        <v>1.3478322489506999E-3</v>
      </c>
      <c r="N606">
        <f t="shared" si="484"/>
        <v>-1.5707963250000001</v>
      </c>
      <c r="O606">
        <f t="shared" si="485"/>
        <v>487.67673551520807</v>
      </c>
      <c r="P606">
        <f t="shared" si="486"/>
        <v>1.5687457866974084</v>
      </c>
      <c r="Q606">
        <f t="shared" si="487"/>
        <v>341.18973698694526</v>
      </c>
      <c r="R606">
        <f t="shared" si="488"/>
        <v>1.5678654020825873</v>
      </c>
      <c r="S606">
        <f t="shared" si="489"/>
        <v>0.11442295093802872</v>
      </c>
      <c r="T606">
        <f t="shared" si="490"/>
        <v>-1.456122210696654</v>
      </c>
      <c r="U606">
        <f t="shared" si="491"/>
        <v>0.14449243815168142</v>
      </c>
      <c r="V606">
        <f t="shared" si="492"/>
        <v>-1.4257963182642199</v>
      </c>
      <c r="X606">
        <f t="shared" si="509"/>
        <v>-65.127982380261983</v>
      </c>
      <c r="Y606">
        <f t="shared" si="493"/>
        <v>-196.38300007099579</v>
      </c>
      <c r="Z606">
        <f t="shared" si="510"/>
        <v>-16.383000070995791</v>
      </c>
      <c r="AC606">
        <v>1</v>
      </c>
      <c r="AD606">
        <f t="shared" si="494"/>
        <v>487.67571024480003</v>
      </c>
      <c r="AE606">
        <f t="shared" si="495"/>
        <v>-0.28227012936995449</v>
      </c>
      <c r="AF606">
        <f t="shared" si="496"/>
        <v>4.1218449550236E-2</v>
      </c>
      <c r="AG606">
        <f t="shared" si="473"/>
        <v>243.54989116865173</v>
      </c>
      <c r="AH606">
        <f t="shared" si="474"/>
        <v>-1692.1271918102586</v>
      </c>
      <c r="AJ606">
        <f t="shared" si="497"/>
        <v>18000</v>
      </c>
      <c r="AK606">
        <f t="shared" si="498"/>
        <v>156277.89805572003</v>
      </c>
      <c r="AL606">
        <v>1</v>
      </c>
      <c r="AM606">
        <f t="shared" si="499"/>
        <v>341.18827152354004</v>
      </c>
      <c r="AN606">
        <f t="shared" si="475"/>
        <v>458.19075558219441</v>
      </c>
      <c r="AO606">
        <f t="shared" si="476"/>
        <v>-51.413869433690429</v>
      </c>
      <c r="AQ606">
        <f t="shared" si="500"/>
        <v>6.5077046993632407E-4</v>
      </c>
      <c r="AR606">
        <f t="shared" si="501"/>
        <v>-2.5510202421503902</v>
      </c>
      <c r="AT606">
        <f t="shared" si="523"/>
        <v>-4316.4922235239374</v>
      </c>
      <c r="AU606">
        <f t="shared" si="524"/>
        <v>-622.40188875256149</v>
      </c>
      <c r="AV606">
        <f t="shared" si="511"/>
        <v>-2.9983880831213221</v>
      </c>
      <c r="AW606">
        <f t="shared" si="512"/>
        <v>578.22489511515687</v>
      </c>
      <c r="AX606">
        <f t="shared" si="513"/>
        <v>-3147.685855121752</v>
      </c>
      <c r="AY606">
        <f t="shared" si="521"/>
        <v>-1.3891233676596506</v>
      </c>
      <c r="BA606">
        <f t="shared" si="502"/>
        <v>1.3627033041466561</v>
      </c>
      <c r="BB606">
        <f t="shared" si="514"/>
        <v>2.6880261790815347</v>
      </c>
      <c r="BC606">
        <f t="shared" si="515"/>
        <v>-1.6092647154616715</v>
      </c>
      <c r="BD606">
        <f t="shared" si="503"/>
        <v>-272.20407642063361</v>
      </c>
      <c r="BF606">
        <f t="shared" si="504"/>
        <v>-73.822398278791795</v>
      </c>
      <c r="BG606">
        <f t="shared" si="505"/>
        <v>-213.17989098890098</v>
      </c>
      <c r="BH606">
        <f t="shared" si="516"/>
        <v>-33.179890988900979</v>
      </c>
      <c r="BI606">
        <f t="shared" si="517"/>
        <v>-33.179890988900979</v>
      </c>
      <c r="BJ606">
        <f t="shared" si="506"/>
        <v>0</v>
      </c>
      <c r="BK606">
        <f t="shared" si="518"/>
        <v>0</v>
      </c>
      <c r="BM606">
        <f t="shared" si="519"/>
        <v>-76.510424457873327</v>
      </c>
      <c r="BN606">
        <f t="shared" si="507"/>
        <v>-120.9758145682674</v>
      </c>
      <c r="BQ606" s="56">
        <f t="shared" si="520"/>
        <v>19.589986979366671</v>
      </c>
    </row>
    <row r="607" spans="1:69" x14ac:dyDescent="0.25">
      <c r="A607">
        <f t="shared" si="525"/>
        <v>1965000</v>
      </c>
      <c r="B607">
        <f t="shared" si="508"/>
        <v>1965</v>
      </c>
      <c r="C607">
        <f t="shared" si="477"/>
        <v>1.9437409382009265</v>
      </c>
      <c r="D607">
        <f t="shared" si="478"/>
        <v>1.0304047024090635</v>
      </c>
      <c r="F607">
        <f t="shared" si="479"/>
        <v>5.1091567572208442E-6</v>
      </c>
      <c r="G607">
        <f t="shared" si="480"/>
        <v>8.8407205962498698E-4</v>
      </c>
      <c r="H607">
        <f t="shared" si="481"/>
        <v>-3.1407085779403752</v>
      </c>
      <c r="J607">
        <f t="shared" si="482"/>
        <v>15</v>
      </c>
      <c r="M607">
        <f t="shared" si="483"/>
        <v>1.3444026503528612E-3</v>
      </c>
      <c r="N607">
        <f t="shared" si="484"/>
        <v>-1.5707963250000001</v>
      </c>
      <c r="O607">
        <f t="shared" si="485"/>
        <v>488.92080359578301</v>
      </c>
      <c r="P607">
        <f t="shared" si="486"/>
        <v>1.5687510043421193</v>
      </c>
      <c r="Q607">
        <f t="shared" si="487"/>
        <v>342.06011150172924</v>
      </c>
      <c r="R607">
        <f t="shared" si="488"/>
        <v>1.5678728598637355</v>
      </c>
      <c r="S607">
        <f t="shared" si="489"/>
        <v>0.11413559599081127</v>
      </c>
      <c r="T607">
        <f t="shared" si="490"/>
        <v>-1.4564114606183889</v>
      </c>
      <c r="U607">
        <f t="shared" si="491"/>
        <v>0.1441324203885021</v>
      </c>
      <c r="V607">
        <f t="shared" si="492"/>
        <v>-1.4261601444993497</v>
      </c>
      <c r="X607">
        <f t="shared" si="509"/>
        <v>-65.177360620571406</v>
      </c>
      <c r="Y607">
        <f t="shared" si="493"/>
        <v>-196.35538345806071</v>
      </c>
      <c r="Z607">
        <f t="shared" si="510"/>
        <v>-16.355383458060714</v>
      </c>
      <c r="AC607">
        <v>1</v>
      </c>
      <c r="AD607">
        <f t="shared" si="494"/>
        <v>488.91978093420011</v>
      </c>
      <c r="AE607">
        <f t="shared" si="495"/>
        <v>-0.28371212002199669</v>
      </c>
      <c r="AF607">
        <f t="shared" si="496"/>
        <v>4.1323598656231503E-2</v>
      </c>
      <c r="AG607">
        <f t="shared" si="473"/>
        <v>242.33774396641115</v>
      </c>
      <c r="AH607">
        <f t="shared" si="474"/>
        <v>-1687.9980778619724</v>
      </c>
      <c r="AJ607">
        <f t="shared" si="497"/>
        <v>18000</v>
      </c>
      <c r="AK607">
        <f t="shared" si="498"/>
        <v>156676.56616300499</v>
      </c>
      <c r="AL607">
        <v>1</v>
      </c>
      <c r="AM607">
        <f t="shared" si="499"/>
        <v>342.05864976722251</v>
      </c>
      <c r="AN607">
        <f t="shared" si="475"/>
        <v>458.18998969106264</v>
      </c>
      <c r="AO607">
        <f t="shared" si="476"/>
        <v>-51.283047577503091</v>
      </c>
      <c r="AQ607">
        <f t="shared" si="500"/>
        <v>6.4746287464063381E-4</v>
      </c>
      <c r="AR607">
        <f t="shared" si="501"/>
        <v>-2.5445290973376911</v>
      </c>
      <c r="AT607">
        <f t="shared" si="523"/>
        <v>-4295.0033206775397</v>
      </c>
      <c r="AU607">
        <f t="shared" si="524"/>
        <v>-617.72835699358495</v>
      </c>
      <c r="AV607">
        <f t="shared" si="511"/>
        <v>-2.9987473408263066</v>
      </c>
      <c r="AW607">
        <f t="shared" si="512"/>
        <v>577.64051314655319</v>
      </c>
      <c r="AX607">
        <f t="shared" si="513"/>
        <v>-3139.8561215599366</v>
      </c>
      <c r="AY607">
        <f t="shared" si="521"/>
        <v>-1.3888602943022375</v>
      </c>
      <c r="BA607">
        <f t="shared" si="502"/>
        <v>1.359164468988282</v>
      </c>
      <c r="BB607">
        <f t="shared" si="514"/>
        <v>2.6654402553595742</v>
      </c>
      <c r="BC607">
        <f t="shared" si="515"/>
        <v>-1.6098870465240691</v>
      </c>
      <c r="BD607">
        <f t="shared" si="503"/>
        <v>-272.23973336400962</v>
      </c>
      <c r="BF607">
        <f t="shared" si="504"/>
        <v>-73.872982375060005</v>
      </c>
      <c r="BG607">
        <f t="shared" si="505"/>
        <v>-213.15123906021628</v>
      </c>
      <c r="BH607">
        <f t="shared" si="516"/>
        <v>-33.151239060216284</v>
      </c>
      <c r="BI607">
        <f t="shared" si="517"/>
        <v>-33.151239060216284</v>
      </c>
      <c r="BJ607">
        <f t="shared" si="506"/>
        <v>0</v>
      </c>
      <c r="BK607">
        <f t="shared" si="518"/>
        <v>0</v>
      </c>
      <c r="BM607">
        <f t="shared" si="519"/>
        <v>-76.538422630419575</v>
      </c>
      <c r="BN607">
        <f t="shared" si="507"/>
        <v>-120.91150569620669</v>
      </c>
      <c r="BQ607" s="56">
        <f t="shared" si="520"/>
        <v>19.567401055644712</v>
      </c>
    </row>
    <row r="608" spans="1:69" x14ac:dyDescent="0.25">
      <c r="A608">
        <f t="shared" si="525"/>
        <v>1970000</v>
      </c>
      <c r="B608">
        <f t="shared" si="508"/>
        <v>1970</v>
      </c>
      <c r="C608">
        <f t="shared" si="477"/>
        <v>1.9473789776056385</v>
      </c>
      <c r="D608">
        <f t="shared" si="478"/>
        <v>1.0315251585791247</v>
      </c>
      <c r="F608">
        <f t="shared" si="479"/>
        <v>5.0832547388437312E-6</v>
      </c>
      <c r="G608">
        <f t="shared" si="480"/>
        <v>8.8182819969644501E-4</v>
      </c>
      <c r="H608">
        <f t="shared" si="481"/>
        <v>-3.1407108218003037</v>
      </c>
      <c r="J608">
        <f t="shared" si="482"/>
        <v>15</v>
      </c>
      <c r="M608">
        <f t="shared" si="483"/>
        <v>1.3409904608849604E-3</v>
      </c>
      <c r="N608">
        <f t="shared" si="484"/>
        <v>-1.5707963250000001</v>
      </c>
      <c r="O608">
        <f t="shared" si="485"/>
        <v>490.1648716896006</v>
      </c>
      <c r="P608">
        <f t="shared" si="486"/>
        <v>1.5687561955014349</v>
      </c>
      <c r="Q608">
        <f t="shared" si="487"/>
        <v>342.93048603544145</v>
      </c>
      <c r="R608">
        <f t="shared" si="488"/>
        <v>1.5678802797884495</v>
      </c>
      <c r="S608">
        <f t="shared" si="489"/>
        <v>0.11384967126626436</v>
      </c>
      <c r="T608">
        <f t="shared" si="490"/>
        <v>-1.4566992613456795</v>
      </c>
      <c r="U608">
        <f t="shared" si="491"/>
        <v>0.14377417331927192</v>
      </c>
      <c r="V608">
        <f t="shared" si="492"/>
        <v>-1.4265221621720066</v>
      </c>
      <c r="X608">
        <f t="shared" si="509"/>
        <v>-65.226595240066501</v>
      </c>
      <c r="Y608">
        <f t="shared" si="493"/>
        <v>-196.327823901936</v>
      </c>
      <c r="Z608">
        <f t="shared" si="510"/>
        <v>-16.327823901936</v>
      </c>
      <c r="AC608">
        <v>1</v>
      </c>
      <c r="AD608">
        <f t="shared" si="494"/>
        <v>490.16385162360001</v>
      </c>
      <c r="AE608">
        <f t="shared" si="495"/>
        <v>-0.28515778453557278</v>
      </c>
      <c r="AF608">
        <f t="shared" si="496"/>
        <v>4.1428747762226999E-2</v>
      </c>
      <c r="AG608">
        <f t="shared" si="473"/>
        <v>241.13456021418975</v>
      </c>
      <c r="AH608">
        <f t="shared" si="474"/>
        <v>-1683.8886216407329</v>
      </c>
      <c r="AJ608">
        <f t="shared" si="497"/>
        <v>18000</v>
      </c>
      <c r="AK608">
        <f t="shared" si="498"/>
        <v>157075.23427029001</v>
      </c>
      <c r="AL608">
        <v>1</v>
      </c>
      <c r="AM608">
        <f t="shared" si="499"/>
        <v>342.92902801090503</v>
      </c>
      <c r="AN608">
        <f t="shared" si="475"/>
        <v>458.18922962411955</v>
      </c>
      <c r="AO608">
        <f t="shared" si="476"/>
        <v>-51.152889774668061</v>
      </c>
      <c r="AQ608">
        <f t="shared" si="500"/>
        <v>6.4418043210463858E-4</v>
      </c>
      <c r="AR608">
        <f t="shared" si="501"/>
        <v>-2.5380709024922763</v>
      </c>
      <c r="AT608">
        <f t="shared" si="523"/>
        <v>-4273.6733794589763</v>
      </c>
      <c r="AU608">
        <f t="shared" si="524"/>
        <v>-613.10133896481136</v>
      </c>
      <c r="AV608">
        <f t="shared" si="511"/>
        <v>-2.999104813159216</v>
      </c>
      <c r="AW608">
        <f t="shared" si="512"/>
        <v>577.06031332098678</v>
      </c>
      <c r="AX608">
        <f t="shared" si="513"/>
        <v>-3132.0648082321827</v>
      </c>
      <c r="AY608">
        <f t="shared" si="521"/>
        <v>-1.3885968257277725</v>
      </c>
      <c r="BA608">
        <f t="shared" si="502"/>
        <v>1.3556434439124589</v>
      </c>
      <c r="BB608">
        <f t="shared" si="514"/>
        <v>2.6429095619543501</v>
      </c>
      <c r="BC608">
        <f t="shared" si="515"/>
        <v>-1.6105079874314434</v>
      </c>
      <c r="BD608">
        <f t="shared" si="503"/>
        <v>-272.27531065736986</v>
      </c>
      <c r="BF608">
        <f t="shared" si="504"/>
        <v>-73.923418225302171</v>
      </c>
      <c r="BG608">
        <f t="shared" si="505"/>
        <v>-213.12274750753315</v>
      </c>
      <c r="BH608">
        <f t="shared" si="516"/>
        <v>-33.122747507533148</v>
      </c>
      <c r="BI608">
        <f t="shared" si="517"/>
        <v>-33.122747507533148</v>
      </c>
      <c r="BJ608">
        <f t="shared" si="506"/>
        <v>0</v>
      </c>
      <c r="BK608">
        <f t="shared" si="518"/>
        <v>0</v>
      </c>
      <c r="BM608">
        <f t="shared" si="519"/>
        <v>-76.566327787256526</v>
      </c>
      <c r="BN608">
        <f t="shared" si="507"/>
        <v>-120.84743685016329</v>
      </c>
      <c r="BQ608" s="56">
        <f t="shared" si="520"/>
        <v>19.544870362239486</v>
      </c>
    </row>
    <row r="609" spans="1:69" x14ac:dyDescent="0.25">
      <c r="A609">
        <f t="shared" si="525"/>
        <v>1975000</v>
      </c>
      <c r="B609">
        <f t="shared" si="508"/>
        <v>1975</v>
      </c>
      <c r="C609">
        <f t="shared" si="477"/>
        <v>1.9510194526735261</v>
      </c>
      <c r="D609">
        <f t="shared" si="478"/>
        <v>1.0326414347499389</v>
      </c>
      <c r="F609">
        <f t="shared" si="479"/>
        <v>5.0575491967897299E-6</v>
      </c>
      <c r="G609">
        <f t="shared" si="480"/>
        <v>8.7959570125206959E-4</v>
      </c>
      <c r="H609">
        <f t="shared" si="481"/>
        <v>-3.140713054298748</v>
      </c>
      <c r="J609">
        <f t="shared" si="482"/>
        <v>15</v>
      </c>
      <c r="M609">
        <f t="shared" si="483"/>
        <v>1.3375955483257579E-3</v>
      </c>
      <c r="N609">
        <f t="shared" si="484"/>
        <v>-1.5707963250000001</v>
      </c>
      <c r="O609">
        <f t="shared" si="485"/>
        <v>491.40893979656039</v>
      </c>
      <c r="P609">
        <f t="shared" si="486"/>
        <v>1.5687613603765085</v>
      </c>
      <c r="Q609">
        <f t="shared" si="487"/>
        <v>343.80086058793825</v>
      </c>
      <c r="R609">
        <f t="shared" si="488"/>
        <v>1.567887662144243</v>
      </c>
      <c r="S609">
        <f t="shared" si="489"/>
        <v>0.11356516618412671</v>
      </c>
      <c r="T609">
        <f t="shared" si="490"/>
        <v>-1.45698562369508</v>
      </c>
      <c r="U609">
        <f t="shared" si="491"/>
        <v>0.1434176840539923</v>
      </c>
      <c r="V609">
        <f t="shared" si="492"/>
        <v>-1.4268823846399836</v>
      </c>
      <c r="X609">
        <f t="shared" si="509"/>
        <v>-65.27568704672349</v>
      </c>
      <c r="Y609">
        <f t="shared" si="493"/>
        <v>-196.30032157904424</v>
      </c>
      <c r="Z609">
        <f t="shared" si="510"/>
        <v>-16.300321579044237</v>
      </c>
      <c r="AC609">
        <v>1</v>
      </c>
      <c r="AD609">
        <f t="shared" si="494"/>
        <v>491.40792231299997</v>
      </c>
      <c r="AE609">
        <f t="shared" si="495"/>
        <v>-0.28660712291068274</v>
      </c>
      <c r="AF609">
        <f t="shared" si="496"/>
        <v>4.1533896868222502E-2</v>
      </c>
      <c r="AG609">
        <f t="shared" si="473"/>
        <v>239.94025238241144</v>
      </c>
      <c r="AH609">
        <f t="shared" si="474"/>
        <v>-1679.7986865317671</v>
      </c>
      <c r="AJ609">
        <f t="shared" si="497"/>
        <v>18000</v>
      </c>
      <c r="AK609">
        <f t="shared" si="498"/>
        <v>157473.90237757502</v>
      </c>
      <c r="AL609">
        <v>1</v>
      </c>
      <c r="AM609">
        <f t="shared" si="499"/>
        <v>343.7994062545875</v>
      </c>
      <c r="AN609">
        <f t="shared" si="475"/>
        <v>458.18847532246139</v>
      </c>
      <c r="AO609">
        <f t="shared" si="476"/>
        <v>-51.023390981913508</v>
      </c>
      <c r="AQ609">
        <f t="shared" si="500"/>
        <v>6.4092288793956816E-4</v>
      </c>
      <c r="AR609">
        <f t="shared" si="501"/>
        <v>-2.5316454073612942</v>
      </c>
      <c r="AT609">
        <f t="shared" si="523"/>
        <v>-4252.5008468501919</v>
      </c>
      <c r="AU609">
        <f t="shared" si="524"/>
        <v>-608.52025941037073</v>
      </c>
      <c r="AV609">
        <f t="shared" si="511"/>
        <v>-2.9994605133017149</v>
      </c>
      <c r="AW609">
        <f t="shared" si="512"/>
        <v>576.48425655716983</v>
      </c>
      <c r="AX609">
        <f t="shared" si="513"/>
        <v>-3124.3116362359283</v>
      </c>
      <c r="AY609">
        <f t="shared" si="521"/>
        <v>-1.3883329648307887</v>
      </c>
      <c r="BA609">
        <f t="shared" si="502"/>
        <v>1.3521400936214583</v>
      </c>
      <c r="BB609">
        <f t="shared" si="514"/>
        <v>2.620433813395814</v>
      </c>
      <c r="BC609">
        <f t="shared" si="515"/>
        <v>-1.6111275484709262</v>
      </c>
      <c r="BD609">
        <f t="shared" si="503"/>
        <v>-272.3108088901235</v>
      </c>
      <c r="BF609">
        <f t="shared" si="504"/>
        <v>-73.973706693988078</v>
      </c>
      <c r="BG609">
        <f t="shared" si="505"/>
        <v>-213.09441573959384</v>
      </c>
      <c r="BH609">
        <f t="shared" si="516"/>
        <v>-33.094415739593842</v>
      </c>
      <c r="BI609">
        <f t="shared" si="517"/>
        <v>-33.094415739593842</v>
      </c>
      <c r="BJ609">
        <f t="shared" si="506"/>
        <v>0</v>
      </c>
      <c r="BK609">
        <f t="shared" si="518"/>
        <v>0</v>
      </c>
      <c r="BM609">
        <f t="shared" si="519"/>
        <v>-76.594140507383898</v>
      </c>
      <c r="BN609">
        <f t="shared" si="507"/>
        <v>-120.78360684947033</v>
      </c>
      <c r="BQ609" s="56">
        <f t="shared" si="520"/>
        <v>19.522394613680952</v>
      </c>
    </row>
    <row r="610" spans="1:69" x14ac:dyDescent="0.25">
      <c r="A610">
        <f t="shared" si="525"/>
        <v>1980000</v>
      </c>
      <c r="B610">
        <f t="shared" si="508"/>
        <v>1980</v>
      </c>
      <c r="C610">
        <f t="shared" si="477"/>
        <v>1.9546623497956341</v>
      </c>
      <c r="D610">
        <f t="shared" si="478"/>
        <v>1.0337535515025404</v>
      </c>
      <c r="F610">
        <f t="shared" si="479"/>
        <v>5.0320381489416721E-6</v>
      </c>
      <c r="G610">
        <f t="shared" si="480"/>
        <v>8.7737447821832019E-4</v>
      </c>
      <c r="H610">
        <f t="shared" si="481"/>
        <v>-3.140715275521782</v>
      </c>
      <c r="J610">
        <f t="shared" si="482"/>
        <v>15</v>
      </c>
      <c r="M610">
        <f t="shared" si="483"/>
        <v>1.3342177817895816E-3</v>
      </c>
      <c r="N610">
        <f t="shared" si="484"/>
        <v>-1.5707963250000001</v>
      </c>
      <c r="O610">
        <f t="shared" si="485"/>
        <v>492.65300791656279</v>
      </c>
      <c r="P610">
        <f t="shared" si="486"/>
        <v>1.5687664991664623</v>
      </c>
      <c r="Q610">
        <f t="shared" si="487"/>
        <v>344.67123515907724</v>
      </c>
      <c r="R610">
        <f t="shared" si="488"/>
        <v>1.5678950072157261</v>
      </c>
      <c r="S610">
        <f t="shared" si="489"/>
        <v>0.11328207026752751</v>
      </c>
      <c r="T610">
        <f t="shared" si="490"/>
        <v>-1.4572705583762395</v>
      </c>
      <c r="U610">
        <f t="shared" si="491"/>
        <v>0.14306293982606069</v>
      </c>
      <c r="V610">
        <f t="shared" si="492"/>
        <v>-1.4272408251307855</v>
      </c>
      <c r="X610">
        <f t="shared" si="509"/>
        <v>-65.324636842077183</v>
      </c>
      <c r="Y610">
        <f t="shared" si="493"/>
        <v>-196.27287665889278</v>
      </c>
      <c r="Z610">
        <f t="shared" si="510"/>
        <v>-16.272876658892784</v>
      </c>
      <c r="AC610">
        <v>1</v>
      </c>
      <c r="AD610">
        <f t="shared" si="494"/>
        <v>492.65199300240005</v>
      </c>
      <c r="AE610">
        <f t="shared" si="495"/>
        <v>-0.28806013514732653</v>
      </c>
      <c r="AF610">
        <f t="shared" si="496"/>
        <v>4.1639045974218004E-2</v>
      </c>
      <c r="AG610">
        <f t="shared" si="473"/>
        <v>238.75473399952614</v>
      </c>
      <c r="AH610">
        <f t="shared" si="474"/>
        <v>-1675.7281371473093</v>
      </c>
      <c r="AJ610">
        <f t="shared" si="497"/>
        <v>18000</v>
      </c>
      <c r="AK610">
        <f t="shared" si="498"/>
        <v>157872.57048486001</v>
      </c>
      <c r="AL610">
        <v>1</v>
      </c>
      <c r="AM610">
        <f t="shared" si="499"/>
        <v>344.66978449827002</v>
      </c>
      <c r="AN610">
        <f t="shared" si="475"/>
        <v>458.18772672792727</v>
      </c>
      <c r="AO610">
        <f t="shared" si="476"/>
        <v>-50.894546206907549</v>
      </c>
      <c r="AQ610">
        <f t="shared" si="500"/>
        <v>6.3768999096457048E-4</v>
      </c>
      <c r="AR610">
        <f t="shared" si="501"/>
        <v>-2.5252523642196993</v>
      </c>
      <c r="AT610">
        <f t="shared" si="523"/>
        <v>-4231.4841886165486</v>
      </c>
      <c r="AU610">
        <f t="shared" si="524"/>
        <v>-603.98455156158536</v>
      </c>
      <c r="AV610">
        <f t="shared" si="511"/>
        <v>-2.9998144543069589</v>
      </c>
      <c r="AW610">
        <f t="shared" si="512"/>
        <v>575.91230421955629</v>
      </c>
      <c r="AX610">
        <f t="shared" si="513"/>
        <v>-3116.5963293303939</v>
      </c>
      <c r="AY610">
        <f t="shared" si="521"/>
        <v>-1.3880687144831931</v>
      </c>
      <c r="BA610">
        <f t="shared" si="502"/>
        <v>1.3486542841854949</v>
      </c>
      <c r="BB610">
        <f t="shared" si="514"/>
        <v>2.5980127263845434</v>
      </c>
      <c r="BC610">
        <f t="shared" si="515"/>
        <v>-1.6117457398237658</v>
      </c>
      <c r="BD610">
        <f t="shared" si="503"/>
        <v>-272.34622864561317</v>
      </c>
      <c r="BF610">
        <f t="shared" si="504"/>
        <v>-74.02384863844263</v>
      </c>
      <c r="BG610">
        <f t="shared" si="505"/>
        <v>-213.06624316546618</v>
      </c>
      <c r="BH610">
        <f t="shared" si="516"/>
        <v>-33.066243165466176</v>
      </c>
      <c r="BI610">
        <f t="shared" si="517"/>
        <v>-33.066243165466176</v>
      </c>
      <c r="BJ610">
        <f t="shared" si="506"/>
        <v>0</v>
      </c>
      <c r="BK610">
        <f t="shared" si="518"/>
        <v>0</v>
      </c>
      <c r="BM610">
        <f t="shared" si="519"/>
        <v>-76.621861364827183</v>
      </c>
      <c r="BN610">
        <f t="shared" si="507"/>
        <v>-120.720014519853</v>
      </c>
      <c r="BQ610" s="56">
        <f t="shared" si="520"/>
        <v>19.499973526669681</v>
      </c>
    </row>
    <row r="611" spans="1:69" x14ac:dyDescent="0.25">
      <c r="A611">
        <f t="shared" si="525"/>
        <v>1985000</v>
      </c>
      <c r="B611">
        <f t="shared" si="508"/>
        <v>1985</v>
      </c>
      <c r="C611">
        <f t="shared" si="477"/>
        <v>1.9583076554552485</v>
      </c>
      <c r="D611">
        <f t="shared" si="478"/>
        <v>1.0348615293060295</v>
      </c>
      <c r="F611">
        <f t="shared" si="479"/>
        <v>5.0067196381148409E-6</v>
      </c>
      <c r="G611">
        <f t="shared" si="480"/>
        <v>8.7516444538891639E-4</v>
      </c>
      <c r="H611">
        <f t="shared" si="481"/>
        <v>-3.1407174855546112</v>
      </c>
      <c r="J611">
        <f t="shared" si="482"/>
        <v>15</v>
      </c>
      <c r="M611">
        <f t="shared" si="483"/>
        <v>1.3308570317095072E-3</v>
      </c>
      <c r="N611">
        <f t="shared" si="484"/>
        <v>-1.5707963250000001</v>
      </c>
      <c r="O611">
        <f t="shared" si="485"/>
        <v>493.89707604950917</v>
      </c>
      <c r="P611">
        <f t="shared" si="486"/>
        <v>1.5687716120684116</v>
      </c>
      <c r="Q611">
        <f t="shared" si="487"/>
        <v>345.54160974871758</v>
      </c>
      <c r="R611">
        <f t="shared" si="488"/>
        <v>1.5679023152846407</v>
      </c>
      <c r="S611">
        <f t="shared" si="489"/>
        <v>0.11300037314173547</v>
      </c>
      <c r="T611">
        <f t="shared" si="490"/>
        <v>-1.4575540759932131</v>
      </c>
      <c r="U611">
        <f t="shared" si="491"/>
        <v>0.14270992799081542</v>
      </c>
      <c r="V611">
        <f t="shared" si="492"/>
        <v>-1.4275974967432019</v>
      </c>
      <c r="X611">
        <f t="shared" si="509"/>
        <v>-65.373445421285311</v>
      </c>
      <c r="Y611">
        <f t="shared" si="493"/>
        <v>-196.24548930420684</v>
      </c>
      <c r="Z611">
        <f t="shared" si="510"/>
        <v>-16.245489304206842</v>
      </c>
      <c r="AC611">
        <v>1</v>
      </c>
      <c r="AD611">
        <f t="shared" si="494"/>
        <v>493.89606369180001</v>
      </c>
      <c r="AE611">
        <f t="shared" si="495"/>
        <v>-0.28951682124550421</v>
      </c>
      <c r="AF611">
        <f t="shared" si="496"/>
        <v>4.17441950802135E-2</v>
      </c>
      <c r="AG611">
        <f t="shared" si="473"/>
        <v>237.57791963681575</v>
      </c>
      <c r="AH611">
        <f t="shared" si="474"/>
        <v>-1671.6768393133391</v>
      </c>
      <c r="AJ611">
        <f t="shared" si="497"/>
        <v>18000</v>
      </c>
      <c r="AK611">
        <f t="shared" si="498"/>
        <v>158271.23859214503</v>
      </c>
      <c r="AL611">
        <v>1</v>
      </c>
      <c r="AM611">
        <f t="shared" si="499"/>
        <v>345.54016274195254</v>
      </c>
      <c r="AN611">
        <f t="shared" si="475"/>
        <v>458.18698378308812</v>
      </c>
      <c r="AO611">
        <f t="shared" si="476"/>
        <v>-50.766350507616792</v>
      </c>
      <c r="AQ611">
        <f t="shared" si="500"/>
        <v>6.344814931582909E-4</v>
      </c>
      <c r="AR611">
        <f t="shared" si="501"/>
        <v>-2.5188915278384147</v>
      </c>
      <c r="AT611">
        <f t="shared" si="523"/>
        <v>-4210.6218890368764</v>
      </c>
      <c r="AU611">
        <f t="shared" si="524"/>
        <v>-599.49365699173666</v>
      </c>
      <c r="AV611">
        <f t="shared" si="511"/>
        <v>-3.0001666491011449</v>
      </c>
      <c r="AW611">
        <f t="shared" si="512"/>
        <v>575.34441811241254</v>
      </c>
      <c r="AX611">
        <f t="shared" si="513"/>
        <v>-3108.9186139052863</v>
      </c>
      <c r="AY611">
        <f t="shared" si="521"/>
        <v>-1.387804077534468</v>
      </c>
      <c r="BA611">
        <f t="shared" si="502"/>
        <v>1.3451858830254815</v>
      </c>
      <c r="BB611">
        <f t="shared" si="514"/>
        <v>2.5756460197698194</v>
      </c>
      <c r="BC611">
        <f t="shared" si="515"/>
        <v>-1.6123625715666769</v>
      </c>
      <c r="BD611">
        <f t="shared" si="503"/>
        <v>-272.38157050119207</v>
      </c>
      <c r="BF611">
        <f t="shared" si="504"/>
        <v>-74.073844908920563</v>
      </c>
      <c r="BG611">
        <f t="shared" si="505"/>
        <v>-213.03822919459225</v>
      </c>
      <c r="BH611">
        <f t="shared" si="516"/>
        <v>-33.038229194592247</v>
      </c>
      <c r="BI611">
        <f t="shared" si="517"/>
        <v>-33.038229194592247</v>
      </c>
      <c r="BJ611">
        <f t="shared" si="506"/>
        <v>0</v>
      </c>
      <c r="BK611">
        <f t="shared" si="518"/>
        <v>0</v>
      </c>
      <c r="BM611">
        <f t="shared" si="519"/>
        <v>-76.649490928690383</v>
      </c>
      <c r="BN611">
        <f t="shared" si="507"/>
        <v>-120.6566586934002</v>
      </c>
      <c r="BQ611" s="56">
        <f t="shared" si="520"/>
        <v>19.477606820054955</v>
      </c>
    </row>
    <row r="612" spans="1:69" x14ac:dyDescent="0.25">
      <c r="A612">
        <f t="shared" si="525"/>
        <v>1990000</v>
      </c>
      <c r="B612">
        <f t="shared" si="508"/>
        <v>1990</v>
      </c>
      <c r="C612">
        <f t="shared" si="477"/>
        <v>1.9619553562272092</v>
      </c>
      <c r="D612">
        <f t="shared" si="478"/>
        <v>1.0359653885180788</v>
      </c>
      <c r="F612">
        <f t="shared" si="479"/>
        <v>4.9815917316815672E-6</v>
      </c>
      <c r="G612">
        <f t="shared" si="480"/>
        <v>8.7296551841394335E-4</v>
      </c>
      <c r="H612">
        <f t="shared" si="481"/>
        <v>-3.1407196844815863</v>
      </c>
      <c r="J612">
        <f t="shared" si="482"/>
        <v>15</v>
      </c>
      <c r="M612">
        <f t="shared" si="483"/>
        <v>1.3275131698207898E-3</v>
      </c>
      <c r="N612">
        <f t="shared" si="484"/>
        <v>-1.5707963250000001</v>
      </c>
      <c r="O612">
        <f t="shared" si="485"/>
        <v>495.14114419530205</v>
      </c>
      <c r="P612">
        <f t="shared" si="486"/>
        <v>1.5687766992774916</v>
      </c>
      <c r="Q612">
        <f t="shared" si="487"/>
        <v>346.41198435671987</v>
      </c>
      <c r="R612">
        <f t="shared" si="488"/>
        <v>1.5679095866298978</v>
      </c>
      <c r="S612">
        <f t="shared" si="489"/>
        <v>0.11272006453292606</v>
      </c>
      <c r="T612">
        <f t="shared" si="490"/>
        <v>-1.4578361870457544</v>
      </c>
      <c r="U612">
        <f t="shared" si="491"/>
        <v>0.14235863602410054</v>
      </c>
      <c r="V612">
        <f t="shared" si="492"/>
        <v>-1.4279524124488574</v>
      </c>
      <c r="X612">
        <f t="shared" si="509"/>
        <v>-65.422113573192036</v>
      </c>
      <c r="Y612">
        <f t="shared" si="493"/>
        <v>-196.2181596710609</v>
      </c>
      <c r="Z612">
        <f t="shared" si="510"/>
        <v>-16.218159671060903</v>
      </c>
      <c r="AC612">
        <v>1</v>
      </c>
      <c r="AD612">
        <f t="shared" si="494"/>
        <v>495.14013438120003</v>
      </c>
      <c r="AE612">
        <f t="shared" si="495"/>
        <v>-0.29097718120521576</v>
      </c>
      <c r="AF612">
        <f t="shared" si="496"/>
        <v>4.1849344186209003E-2</v>
      </c>
      <c r="AG612">
        <f t="shared" si="473"/>
        <v>236.40972489345287</v>
      </c>
      <c r="AH612">
        <f t="shared" si="474"/>
        <v>-1667.6446600564875</v>
      </c>
      <c r="AJ612">
        <f t="shared" si="497"/>
        <v>18000</v>
      </c>
      <c r="AK612">
        <f t="shared" si="498"/>
        <v>158669.90669942999</v>
      </c>
      <c r="AL612">
        <v>1</v>
      </c>
      <c r="AM612">
        <f t="shared" si="499"/>
        <v>346.41054098563501</v>
      </c>
      <c r="AN612">
        <f t="shared" si="475"/>
        <v>458.18624643123525</v>
      </c>
      <c r="AO612">
        <f t="shared" si="476"/>
        <v>-50.638798991674427</v>
      </c>
      <c r="AQ612">
        <f t="shared" si="500"/>
        <v>6.3129714961130084E-4</v>
      </c>
      <c r="AR612">
        <f t="shared" si="501"/>
        <v>-2.5125626554529776</v>
      </c>
      <c r="AT612">
        <f t="shared" si="523"/>
        <v>-4189.9124506380413</v>
      </c>
      <c r="AU612">
        <f t="shared" si="524"/>
        <v>-595.04702547366003</v>
      </c>
      <c r="AV612">
        <f t="shared" si="511"/>
        <v>-3.0005171104850392</v>
      </c>
      <c r="AW612">
        <f t="shared" si="512"/>
        <v>574.7805604739774</v>
      </c>
      <c r="AX612">
        <f t="shared" si="513"/>
        <v>-3101.2782189499362</v>
      </c>
      <c r="AY612">
        <f t="shared" si="521"/>
        <v>-1.3875390568118666</v>
      </c>
      <c r="BA612">
        <f t="shared" si="502"/>
        <v>1.341734758896054</v>
      </c>
      <c r="BB612">
        <f t="shared" si="514"/>
        <v>2.5533334145280473</v>
      </c>
      <c r="BC612">
        <f t="shared" si="515"/>
        <v>-1.6129780536731726</v>
      </c>
      <c r="BD612">
        <f t="shared" si="503"/>
        <v>-272.4168350283004</v>
      </c>
      <c r="BF612">
        <f t="shared" si="504"/>
        <v>-74.12369634868017</v>
      </c>
      <c r="BG612">
        <f t="shared" si="505"/>
        <v>-213.01037323683653</v>
      </c>
      <c r="BH612">
        <f t="shared" si="516"/>
        <v>-33.010373236836529</v>
      </c>
      <c r="BI612">
        <f t="shared" si="517"/>
        <v>-33.010373236836529</v>
      </c>
      <c r="BJ612">
        <f t="shared" si="506"/>
        <v>0</v>
      </c>
      <c r="BK612">
        <f t="shared" si="518"/>
        <v>0</v>
      </c>
      <c r="BM612">
        <f t="shared" si="519"/>
        <v>-76.677029763208225</v>
      </c>
      <c r="BN612">
        <f t="shared" si="507"/>
        <v>-120.59353820853616</v>
      </c>
      <c r="BQ612" s="56">
        <f t="shared" si="520"/>
        <v>19.455294214813183</v>
      </c>
    </row>
    <row r="613" spans="1:69" x14ac:dyDescent="0.25">
      <c r="A613">
        <f t="shared" si="525"/>
        <v>1995000</v>
      </c>
      <c r="B613">
        <f t="shared" si="508"/>
        <v>1995</v>
      </c>
      <c r="C613">
        <f t="shared" si="477"/>
        <v>1.965605438777223</v>
      </c>
      <c r="D613">
        <f t="shared" si="478"/>
        <v>1.0370651493854441</v>
      </c>
      <c r="F613">
        <f t="shared" si="479"/>
        <v>4.9566525212024209E-6</v>
      </c>
      <c r="G613">
        <f t="shared" si="480"/>
        <v>8.7077761378912021E-4</v>
      </c>
      <c r="H613">
        <f t="shared" si="481"/>
        <v>-3.1407218723862109</v>
      </c>
      <c r="J613">
        <f t="shared" si="482"/>
        <v>15</v>
      </c>
      <c r="M613">
        <f t="shared" si="483"/>
        <v>1.3241860691445473E-3</v>
      </c>
      <c r="N613">
        <f t="shared" si="484"/>
        <v>-1.5707963250000001</v>
      </c>
      <c r="O613">
        <f t="shared" si="485"/>
        <v>496.38521235384479</v>
      </c>
      <c r="P613">
        <f t="shared" si="486"/>
        <v>1.5687817609868804</v>
      </c>
      <c r="Q613">
        <f t="shared" si="487"/>
        <v>347.28235898294605</v>
      </c>
      <c r="R613">
        <f t="shared" si="488"/>
        <v>1.567916821527612</v>
      </c>
      <c r="S613">
        <f t="shared" si="489"/>
        <v>0.11244113426696593</v>
      </c>
      <c r="T613">
        <f t="shared" si="490"/>
        <v>-1.4581169019305897</v>
      </c>
      <c r="U613">
        <f t="shared" si="491"/>
        <v>0.1420090515208508</v>
      </c>
      <c r="V613">
        <f t="shared" si="492"/>
        <v>-1.4283055850937409</v>
      </c>
      <c r="X613">
        <f t="shared" si="509"/>
        <v>-65.470642080390874</v>
      </c>
      <c r="Y613">
        <f t="shared" si="493"/>
        <v>-196.19088790900656</v>
      </c>
      <c r="Z613">
        <f t="shared" si="510"/>
        <v>-16.190887909006562</v>
      </c>
      <c r="AC613">
        <v>1</v>
      </c>
      <c r="AD613">
        <f t="shared" si="494"/>
        <v>496.38420507059999</v>
      </c>
      <c r="AE613">
        <f t="shared" si="495"/>
        <v>-0.29244121502646114</v>
      </c>
      <c r="AF613">
        <f t="shared" si="496"/>
        <v>4.1954493292204499E-2</v>
      </c>
      <c r="AG613">
        <f t="shared" si="473"/>
        <v>235.25006638180548</v>
      </c>
      <c r="AH613">
        <f t="shared" si="474"/>
        <v>-1663.6314675910928</v>
      </c>
      <c r="AJ613">
        <f t="shared" si="497"/>
        <v>18000</v>
      </c>
      <c r="AK613">
        <f t="shared" si="498"/>
        <v>159068.57480671501</v>
      </c>
      <c r="AL613">
        <v>1</v>
      </c>
      <c r="AM613">
        <f t="shared" si="499"/>
        <v>347.28091922931753</v>
      </c>
      <c r="AN613">
        <f t="shared" si="475"/>
        <v>458.18551461636974</v>
      </c>
      <c r="AO613">
        <f t="shared" si="476"/>
        <v>-50.511886815757848</v>
      </c>
      <c r="AQ613">
        <f t="shared" si="500"/>
        <v>6.2813671847936146E-4</v>
      </c>
      <c r="AR613">
        <f t="shared" si="501"/>
        <v>-2.5062655067326518</v>
      </c>
      <c r="AT613">
        <f t="shared" si="523"/>
        <v>-4169.354393933856</v>
      </c>
      <c r="AU613">
        <f t="shared" si="524"/>
        <v>-590.64411484009736</v>
      </c>
      <c r="AV613">
        <f t="shared" si="511"/>
        <v>-3.0008658511354849</v>
      </c>
      <c r="AW613">
        <f t="shared" si="512"/>
        <v>574.22069397070868</v>
      </c>
      <c r="AX613">
        <f t="shared" si="513"/>
        <v>-3093.6748760228584</v>
      </c>
      <c r="AY613">
        <f t="shared" si="521"/>
        <v>-1.38727365512061</v>
      </c>
      <c r="BA613">
        <f t="shared" si="502"/>
        <v>1.3383007818688402</v>
      </c>
      <c r="BB613">
        <f t="shared" si="514"/>
        <v>2.5310746337413654</v>
      </c>
      <c r="BC613">
        <f t="shared" si="515"/>
        <v>-1.6135921960148749</v>
      </c>
      <c r="BD613">
        <f t="shared" si="503"/>
        <v>-272.45202279254045</v>
      </c>
      <c r="BF613">
        <f t="shared" si="504"/>
        <v>-74.173403794056242</v>
      </c>
      <c r="BG613">
        <f t="shared" si="505"/>
        <v>-212.98267470253199</v>
      </c>
      <c r="BH613">
        <f t="shared" si="516"/>
        <v>-32.982674702531995</v>
      </c>
      <c r="BI613">
        <f t="shared" si="517"/>
        <v>-32.982674702531995</v>
      </c>
      <c r="BJ613">
        <f t="shared" si="506"/>
        <v>0</v>
      </c>
      <c r="BK613">
        <f t="shared" si="518"/>
        <v>0</v>
      </c>
      <c r="BM613">
        <f t="shared" si="519"/>
        <v>-76.704478427797611</v>
      </c>
      <c r="BN613">
        <f t="shared" si="507"/>
        <v>-120.53065190999158</v>
      </c>
      <c r="BQ613" s="56">
        <f t="shared" si="520"/>
        <v>19.4330354340265</v>
      </c>
    </row>
    <row r="614" spans="1:69" x14ac:dyDescent="0.25">
      <c r="A614">
        <f t="shared" si="525"/>
        <v>2000000</v>
      </c>
      <c r="B614">
        <f t="shared" si="508"/>
        <v>2000</v>
      </c>
      <c r="C614">
        <f t="shared" si="477"/>
        <v>1.9692578898611837</v>
      </c>
      <c r="D614">
        <f t="shared" si="478"/>
        <v>1.0381608320444728</v>
      </c>
      <c r="F614">
        <f t="shared" si="479"/>
        <v>4.9319001220638277E-6</v>
      </c>
      <c r="G614">
        <f t="shared" si="480"/>
        <v>8.6860064884522882E-4</v>
      </c>
      <c r="H614">
        <f t="shared" si="481"/>
        <v>-3.1407240493511548</v>
      </c>
      <c r="J614">
        <f t="shared" si="482"/>
        <v>15</v>
      </c>
      <c r="M614">
        <f t="shared" si="483"/>
        <v>1.320875603971686E-3</v>
      </c>
      <c r="N614">
        <f t="shared" si="484"/>
        <v>-1.5707963250000001</v>
      </c>
      <c r="O614">
        <f t="shared" si="485"/>
        <v>497.62928052504179</v>
      </c>
      <c r="P614">
        <f t="shared" si="486"/>
        <v>1.5687867973878249</v>
      </c>
      <c r="Q614">
        <f t="shared" si="487"/>
        <v>348.15273362725929</v>
      </c>
      <c r="R614">
        <f t="shared" si="488"/>
        <v>1.5679240202511366</v>
      </c>
      <c r="S614">
        <f t="shared" si="489"/>
        <v>0.11216357226821538</v>
      </c>
      <c r="T614">
        <f t="shared" si="490"/>
        <v>-1.458396230942673</v>
      </c>
      <c r="U614">
        <f t="shared" si="491"/>
        <v>0.14166116219369618</v>
      </c>
      <c r="V614">
        <f t="shared" si="492"/>
        <v>-1.4286570273997108</v>
      </c>
      <c r="X614">
        <f t="shared" si="509"/>
        <v>-65.51903171928673</v>
      </c>
      <c r="Y614">
        <f t="shared" si="493"/>
        <v>-196.16367416119928</v>
      </c>
      <c r="Z614">
        <f t="shared" si="510"/>
        <v>-16.163674161199282</v>
      </c>
      <c r="AC614">
        <v>1</v>
      </c>
      <c r="AD614">
        <f t="shared" si="494"/>
        <v>497.62827576000007</v>
      </c>
      <c r="AE614">
        <f t="shared" si="495"/>
        <v>-0.29390892270924046</v>
      </c>
      <c r="AF614">
        <f t="shared" si="496"/>
        <v>4.2059642398200002E-2</v>
      </c>
      <c r="AG614">
        <f t="shared" si="473"/>
        <v>234.09886171298484</v>
      </c>
      <c r="AH614">
        <f t="shared" si="474"/>
        <v>-1659.6371313064274</v>
      </c>
      <c r="AJ614">
        <f t="shared" si="497"/>
        <v>18000</v>
      </c>
      <c r="AK614">
        <f t="shared" si="498"/>
        <v>159467.242914</v>
      </c>
      <c r="AL614">
        <v>1</v>
      </c>
      <c r="AM614">
        <f t="shared" si="499"/>
        <v>348.151297473</v>
      </c>
      <c r="AN614">
        <f t="shared" si="475"/>
        <v>458.18478828319166</v>
      </c>
      <c r="AO614">
        <f t="shared" si="476"/>
        <v>-50.385609184975735</v>
      </c>
      <c r="AQ614">
        <f t="shared" si="500"/>
        <v>6.2499996093750242E-4</v>
      </c>
      <c r="AR614">
        <f t="shared" si="501"/>
        <v>-2.4999998437500097</v>
      </c>
      <c r="AT614">
        <f t="shared" si="523"/>
        <v>-4148.9462571683562</v>
      </c>
      <c r="AU614">
        <f t="shared" si="524"/>
        <v>-586.28439084675415</v>
      </c>
      <c r="AV614">
        <f t="shared" si="511"/>
        <v>-3.0012128836068874</v>
      </c>
      <c r="AW614">
        <f t="shared" si="512"/>
        <v>573.66478169161496</v>
      </c>
      <c r="AX614">
        <f t="shared" si="513"/>
        <v>-3086.1083192217411</v>
      </c>
      <c r="AY614">
        <f t="shared" si="521"/>
        <v>-1.3870078752440809</v>
      </c>
      <c r="BA614">
        <f t="shared" si="502"/>
        <v>1.3348838233159885</v>
      </c>
      <c r="BB614">
        <f t="shared" si="514"/>
        <v>2.5088694025765856</v>
      </c>
      <c r="BC614">
        <f t="shared" si="515"/>
        <v>-1.6142050083628066</v>
      </c>
      <c r="BD614">
        <f t="shared" si="503"/>
        <v>-272.48713435375055</v>
      </c>
      <c r="BF614">
        <f t="shared" si="504"/>
        <v>-74.222968074531877</v>
      </c>
      <c r="BG614">
        <f t="shared" si="505"/>
        <v>-212.95513300252591</v>
      </c>
      <c r="BH614">
        <f t="shared" si="516"/>
        <v>-32.955133002525912</v>
      </c>
      <c r="BI614">
        <f t="shared" si="517"/>
        <v>-32.955133002525912</v>
      </c>
      <c r="BJ614">
        <f t="shared" si="506"/>
        <v>0</v>
      </c>
      <c r="BK614">
        <f t="shared" si="518"/>
        <v>0</v>
      </c>
      <c r="BM614">
        <f t="shared" si="519"/>
        <v>-76.731837477108471</v>
      </c>
      <c r="BN614">
        <f t="shared" si="507"/>
        <v>-120.46799864877541</v>
      </c>
      <c r="BQ614" s="56">
        <f t="shared" si="520"/>
        <v>19.410830202861721</v>
      </c>
    </row>
    <row r="615" spans="1:69" x14ac:dyDescent="0.25">
      <c r="A615">
        <f>A614+250000</f>
        <v>2250000</v>
      </c>
      <c r="B615">
        <f t="shared" si="508"/>
        <v>2250</v>
      </c>
      <c r="C615">
        <f t="shared" si="477"/>
        <v>2.1546320291236154</v>
      </c>
      <c r="D615">
        <f t="shared" ref="D615:D626" si="526">ATAN(A615/Fesr)</f>
        <v>1.0881595537753299</v>
      </c>
      <c r="F615">
        <f t="shared" si="479"/>
        <v>3.8968061530532473E-6</v>
      </c>
      <c r="G615">
        <f t="shared" ref="G615:G626" si="527">-ATAN(A615*Fo/(Q*(Fo^2-A615^2)))</f>
        <v>7.7208868840595961E-4</v>
      </c>
      <c r="H615">
        <f t="shared" si="481"/>
        <v>-3.1408205613115943</v>
      </c>
      <c r="J615">
        <f t="shared" si="482"/>
        <v>15</v>
      </c>
      <c r="M615">
        <f t="shared" ref="M615:M626" si="528">1/(2*Pi*_Rfb1*(Cc1ea_u+Cc2ea_u)*A615)</f>
        <v>1.1741116479748318E-3</v>
      </c>
      <c r="N615">
        <f t="shared" si="484"/>
        <v>-1.5707963250000001</v>
      </c>
      <c r="O615">
        <f t="shared" ref="O615:O626" si="529">SQRT(1+(A615/Fz1_u)^2)</f>
        <v>559.8327033546708</v>
      </c>
      <c r="P615">
        <f t="shared" si="486"/>
        <v>1.5690100779284251</v>
      </c>
      <c r="Q615">
        <f t="shared" ref="Q615:Q626" si="530">SQRT(1+(A615/Fz2_u)^2)</f>
        <v>391.67148623924146</v>
      </c>
      <c r="R615">
        <f t="shared" si="488"/>
        <v>1.5682431639490568</v>
      </c>
      <c r="S615">
        <f t="shared" ref="S615:S626" si="531">1/SQRT(1+(A615/Fp1_u)^2)</f>
        <v>9.9832838901699791E-2</v>
      </c>
      <c r="T615">
        <f t="shared" si="490"/>
        <v>-1.4707969074408191</v>
      </c>
      <c r="U615">
        <f t="shared" si="491"/>
        <v>0.12618704939570158</v>
      </c>
      <c r="V615">
        <f t="shared" si="492"/>
        <v>-1.4442719718232351</v>
      </c>
      <c r="X615">
        <f t="shared" ref="X615:X626" si="532">20*LOG(C615*J615*O615*Q615*F615*M615*S615*U615)</f>
        <v>-67.776980066134001</v>
      </c>
      <c r="Y615">
        <f t="shared" ref="Y615:Y626" si="533">(180/Pi)*(D615+H615+N615+P615+R615+T615+V615)</f>
        <v>-194.87858637118677</v>
      </c>
      <c r="Z615">
        <f t="shared" si="510"/>
        <v>-14.878586371186771</v>
      </c>
      <c r="AC615">
        <v>1</v>
      </c>
      <c r="AD615">
        <f t="shared" si="494"/>
        <v>559.83181022999997</v>
      </c>
      <c r="AE615">
        <f t="shared" si="495"/>
        <v>-0.37197848030388236</v>
      </c>
      <c r="AF615">
        <f t="shared" si="496"/>
        <v>4.7317097697975E-2</v>
      </c>
      <c r="AG615">
        <f t="shared" si="473"/>
        <v>185.74933687486796</v>
      </c>
      <c r="AH615">
        <f t="shared" si="474"/>
        <v>-1481.3832516859352</v>
      </c>
      <c r="AJ615">
        <f t="shared" si="497"/>
        <v>18000</v>
      </c>
      <c r="AK615">
        <f t="shared" si="498"/>
        <v>179400.64827825001</v>
      </c>
      <c r="AL615">
        <v>1</v>
      </c>
      <c r="AM615">
        <f t="shared" si="499"/>
        <v>391.67020965712504</v>
      </c>
      <c r="AN615">
        <f t="shared" si="475"/>
        <v>458.15441445254055</v>
      </c>
      <c r="AO615">
        <f t="shared" si="476"/>
        <v>-44.787285713927275</v>
      </c>
      <c r="AQ615">
        <f t="shared" si="500"/>
        <v>4.9382713610730193E-4</v>
      </c>
      <c r="AR615">
        <f t="shared" si="501"/>
        <v>-2.2222221124828585</v>
      </c>
      <c r="AT615">
        <f t="shared" si="523"/>
        <v>-3291.8708908951821</v>
      </c>
      <c r="AU615">
        <f t="shared" si="524"/>
        <v>-413.50783103101656</v>
      </c>
      <c r="AV615">
        <f t="shared" si="511"/>
        <v>-3.016632325266039</v>
      </c>
      <c r="AW615">
        <f t="shared" si="512"/>
        <v>550.20307860077151</v>
      </c>
      <c r="AX615">
        <f t="shared" si="513"/>
        <v>-2749.465774261525</v>
      </c>
      <c r="AY615">
        <f t="shared" si="521"/>
        <v>-1.37329238329239</v>
      </c>
      <c r="BA615">
        <f t="shared" si="502"/>
        <v>1.1832268688162302</v>
      </c>
      <c r="BB615">
        <f t="shared" si="514"/>
        <v>1.4613604619358309</v>
      </c>
      <c r="BC615">
        <f t="shared" si="515"/>
        <v>-1.643339941973649</v>
      </c>
      <c r="BD615">
        <f t="shared" si="503"/>
        <v>-274.15644308795311</v>
      </c>
      <c r="BF615">
        <f t="shared" si="504"/>
        <v>-76.535176081660154</v>
      </c>
      <c r="BG615">
        <f t="shared" si="505"/>
        <v>-211.76525572524</v>
      </c>
      <c r="BH615">
        <f t="shared" si="516"/>
        <v>-31.765255725239996</v>
      </c>
      <c r="BI615">
        <f t="shared" si="517"/>
        <v>-31.765255725239996</v>
      </c>
      <c r="BJ615">
        <f t="shared" si="506"/>
        <v>0</v>
      </c>
      <c r="BK615">
        <f t="shared" si="518"/>
        <v>0</v>
      </c>
      <c r="BM615">
        <f t="shared" si="519"/>
        <v>-77.996536543595994</v>
      </c>
      <c r="BN615">
        <f t="shared" si="507"/>
        <v>-117.60881263728689</v>
      </c>
      <c r="BQ615" s="56">
        <f t="shared" si="520"/>
        <v>18.363321262220968</v>
      </c>
    </row>
    <row r="616" spans="1:69" x14ac:dyDescent="0.25">
      <c r="A616">
        <f t="shared" ref="A616:A626" si="534">A615+250000</f>
        <v>2500000</v>
      </c>
      <c r="B616">
        <f t="shared" si="508"/>
        <v>2500</v>
      </c>
      <c r="C616">
        <f t="shared" si="477"/>
        <v>2.3445337478845478</v>
      </c>
      <c r="D616">
        <f t="shared" si="526"/>
        <v>1.1301501148607369</v>
      </c>
      <c r="F616">
        <f t="shared" si="479"/>
        <v>3.1564107707508764E-6</v>
      </c>
      <c r="G616">
        <f t="shared" si="527"/>
        <v>6.9487931921020766E-4</v>
      </c>
      <c r="H616">
        <f t="shared" si="481"/>
        <v>-3.1408977706807901</v>
      </c>
      <c r="J616">
        <f t="shared" si="482"/>
        <v>15</v>
      </c>
      <c r="M616">
        <f t="shared" si="528"/>
        <v>1.0567004831773487E-3</v>
      </c>
      <c r="N616">
        <f t="shared" si="484"/>
        <v>-1.5707963250000001</v>
      </c>
      <c r="O616">
        <f t="shared" si="529"/>
        <v>622.03614851232555</v>
      </c>
      <c r="P616">
        <f t="shared" si="486"/>
        <v>1.5691887024902089</v>
      </c>
      <c r="Q616">
        <f t="shared" si="530"/>
        <v>435.1902707655106</v>
      </c>
      <c r="R616">
        <f t="shared" si="488"/>
        <v>1.5684984792849817</v>
      </c>
      <c r="S616">
        <f t="shared" si="531"/>
        <v>8.9934747973201085E-2</v>
      </c>
      <c r="T616">
        <f t="shared" si="490"/>
        <v>-1.4807398995002616</v>
      </c>
      <c r="U616">
        <f t="shared" si="491"/>
        <v>0.1137405302340006</v>
      </c>
      <c r="V616">
        <f t="shared" si="492"/>
        <v>-1.4568091159672487</v>
      </c>
      <c r="X616">
        <f t="shared" si="532"/>
        <v>-69.76738516123747</v>
      </c>
      <c r="Y616">
        <f t="shared" si="533"/>
        <v>-193.74028221393604</v>
      </c>
      <c r="Z616">
        <f t="shared" si="510"/>
        <v>-13.740282213936041</v>
      </c>
      <c r="AC616">
        <v>1</v>
      </c>
      <c r="AD616">
        <f t="shared" si="494"/>
        <v>622.0353447</v>
      </c>
      <c r="AE616">
        <f t="shared" si="495"/>
        <v>-0.45923269173318815</v>
      </c>
      <c r="AF616">
        <f t="shared" si="496"/>
        <v>5.2574552997750004E-2</v>
      </c>
      <c r="AG616">
        <f t="shared" ref="AG616:AG626" si="535">AC616*AE616/(AE616^2+AF616^2)+AD616*AF616/(AE616^2+AF616^2)</f>
        <v>150.91353707195378</v>
      </c>
      <c r="AH616">
        <f t="shared" ref="AH616:AH626" si="536">AD616*AE616/(AE616^2+AF616^2)-AC616*AF616/(AE616^2+AF616^2)</f>
        <v>-1337.2330498280865</v>
      </c>
      <c r="AJ616">
        <f t="shared" si="497"/>
        <v>18000</v>
      </c>
      <c r="AK616">
        <f t="shared" si="498"/>
        <v>199334.05364250002</v>
      </c>
      <c r="AL616">
        <v>1</v>
      </c>
      <c r="AM616">
        <f t="shared" si="499"/>
        <v>435.18912184125003</v>
      </c>
      <c r="AN616">
        <f t="shared" ref="AN616:AN626" si="537">AJ616*AL616/(AL616^2+AM616^2)+AK616*AM616/(AL616^2+AM616^2)</f>
        <v>458.13268816561754</v>
      </c>
      <c r="AO616">
        <f t="shared" ref="AO616:AO626" si="538">AK616*AL616/(AL616^2+AM616^2)-AJ616*AM616/(AL616^2+AM616^2)</f>
        <v>-40.308607066316732</v>
      </c>
      <c r="AQ616">
        <f t="shared" si="500"/>
        <v>3.9999998400000063E-4</v>
      </c>
      <c r="AR616">
        <f t="shared" si="501"/>
        <v>-1.9999999200000032</v>
      </c>
      <c r="AT616">
        <f t="shared" si="523"/>
        <v>-2674.4056272651187</v>
      </c>
      <c r="AU616">
        <f t="shared" si="524"/>
        <v>-302.36195526936058</v>
      </c>
      <c r="AV616">
        <f t="shared" si="511"/>
        <v>-3.0290130670694997</v>
      </c>
      <c r="AW616">
        <f t="shared" si="512"/>
        <v>533.16203255647179</v>
      </c>
      <c r="AX616">
        <f t="shared" si="513"/>
        <v>-2478.5777818950132</v>
      </c>
      <c r="AY616">
        <f t="shared" si="521"/>
        <v>-1.358916893343896</v>
      </c>
      <c r="BA616">
        <f t="shared" si="502"/>
        <v>1.0615990611623474</v>
      </c>
      <c r="BB616">
        <f t="shared" si="514"/>
        <v>0.51921051566201615</v>
      </c>
      <c r="BC616">
        <f t="shared" si="515"/>
        <v>-1.6700961737256037</v>
      </c>
      <c r="BD616">
        <f t="shared" si="503"/>
        <v>-275.68946224476576</v>
      </c>
      <c r="BF616">
        <f t="shared" si="504"/>
        <v>-78.573964200193387</v>
      </c>
      <c r="BG616">
        <f t="shared" si="505"/>
        <v>-210.89681672072226</v>
      </c>
      <c r="BH616">
        <f t="shared" si="516"/>
        <v>-30.896816720722256</v>
      </c>
      <c r="BI616">
        <f t="shared" si="517"/>
        <v>-30.896816720722256</v>
      </c>
      <c r="BJ616">
        <f t="shared" si="506"/>
        <v>0</v>
      </c>
      <c r="BK616">
        <f t="shared" si="518"/>
        <v>0</v>
      </c>
      <c r="BM616">
        <f t="shared" si="519"/>
        <v>-79.093174715855412</v>
      </c>
      <c r="BN616">
        <f t="shared" si="507"/>
        <v>-115.20735447595651</v>
      </c>
      <c r="BQ616" s="56">
        <f t="shared" si="520"/>
        <v>17.421171315947152</v>
      </c>
    </row>
    <row r="617" spans="1:69" x14ac:dyDescent="0.25">
      <c r="A617">
        <f t="shared" si="534"/>
        <v>2750000</v>
      </c>
      <c r="B617">
        <f t="shared" si="508"/>
        <v>2750</v>
      </c>
      <c r="C617">
        <f t="shared" si="477"/>
        <v>2.5379469220047084</v>
      </c>
      <c r="D617">
        <f t="shared" si="526"/>
        <v>1.1657957695255077</v>
      </c>
      <c r="F617">
        <f t="shared" si="479"/>
        <v>2.608602589436808E-6</v>
      </c>
      <c r="G617">
        <f t="shared" si="527"/>
        <v>6.3170813545856161E-4</v>
      </c>
      <c r="H617">
        <f t="shared" si="481"/>
        <v>-3.1409609418645417</v>
      </c>
      <c r="J617">
        <f t="shared" si="482"/>
        <v>15</v>
      </c>
      <c r="M617">
        <f t="shared" si="528"/>
        <v>9.606368028884987E-4</v>
      </c>
      <c r="N617">
        <f t="shared" si="484"/>
        <v>-1.5707963250000001</v>
      </c>
      <c r="O617">
        <f t="shared" si="529"/>
        <v>684.23960990855983</v>
      </c>
      <c r="P617">
        <f t="shared" si="486"/>
        <v>1.5693348499357602</v>
      </c>
      <c r="Q617">
        <f t="shared" si="530"/>
        <v>478.70907850221482</v>
      </c>
      <c r="R617">
        <f t="shared" si="488"/>
        <v>1.5687073738750636</v>
      </c>
      <c r="S617">
        <f t="shared" si="531"/>
        <v>8.1816306674768205E-2</v>
      </c>
      <c r="T617">
        <f t="shared" si="490"/>
        <v>-1.4888884655930545</v>
      </c>
      <c r="U617">
        <f t="shared" si="491"/>
        <v>0.1035167577588479</v>
      </c>
      <c r="V617">
        <f t="shared" si="492"/>
        <v>-1.4670937957382233</v>
      </c>
      <c r="X617">
        <f t="shared" si="532"/>
        <v>-71.546573137697834</v>
      </c>
      <c r="Y617">
        <f t="shared" si="533"/>
        <v>-192.73736086526296</v>
      </c>
      <c r="Z617">
        <f t="shared" si="510"/>
        <v>-12.737360865262957</v>
      </c>
      <c r="AC617">
        <v>1</v>
      </c>
      <c r="AD617">
        <f t="shared" si="494"/>
        <v>684.23887917000013</v>
      </c>
      <c r="AE617">
        <f t="shared" si="495"/>
        <v>-0.55567155699715776</v>
      </c>
      <c r="AF617">
        <f t="shared" si="496"/>
        <v>5.7832008297524995E-2</v>
      </c>
      <c r="AG617">
        <f t="shared" si="535"/>
        <v>125.00259335385938</v>
      </c>
      <c r="AH617">
        <f t="shared" si="536"/>
        <v>-1218.3631132975381</v>
      </c>
      <c r="AJ617">
        <f t="shared" si="497"/>
        <v>18000</v>
      </c>
      <c r="AK617">
        <f t="shared" si="498"/>
        <v>219267.45900675002</v>
      </c>
      <c r="AL617">
        <v>1</v>
      </c>
      <c r="AM617">
        <f t="shared" si="499"/>
        <v>478.70803402537501</v>
      </c>
      <c r="AN617">
        <f t="shared" si="537"/>
        <v>458.11661313573745</v>
      </c>
      <c r="AO617">
        <f t="shared" si="538"/>
        <v>-36.644221822135563</v>
      </c>
      <c r="AQ617">
        <f t="shared" si="500"/>
        <v>3.3057850146847931E-4</v>
      </c>
      <c r="AR617">
        <f t="shared" si="501"/>
        <v>-1.8181817580766362</v>
      </c>
      <c r="AT617">
        <f t="shared" si="523"/>
        <v>-2215.1642641410513</v>
      </c>
      <c r="AU617">
        <f t="shared" si="524"/>
        <v>-227.68019960049728</v>
      </c>
      <c r="AV617">
        <f t="shared" si="511"/>
        <v>-3.0391697812124416</v>
      </c>
      <c r="AW617">
        <f t="shared" si="512"/>
        <v>520.41320579704347</v>
      </c>
      <c r="AX617">
        <f t="shared" si="513"/>
        <v>-2255.9970461054786</v>
      </c>
      <c r="AY617">
        <f t="shared" si="521"/>
        <v>-1.344082280640879</v>
      </c>
      <c r="BA617">
        <f t="shared" si="502"/>
        <v>0.96181428629656018</v>
      </c>
      <c r="BB617">
        <f t="shared" si="514"/>
        <v>-0.33817552853215427</v>
      </c>
      <c r="BC617">
        <f t="shared" si="515"/>
        <v>-1.6950875005715627</v>
      </c>
      <c r="BD617">
        <f t="shared" si="503"/>
        <v>-277.12135979910738</v>
      </c>
      <c r="BF617">
        <f t="shared" si="504"/>
        <v>-80.39854122395721</v>
      </c>
      <c r="BG617">
        <f t="shared" si="505"/>
        <v>-210.28998814467792</v>
      </c>
      <c r="BH617">
        <f t="shared" si="516"/>
        <v>-30.28998814467792</v>
      </c>
      <c r="BI617">
        <f t="shared" si="517"/>
        <v>-30.28998814467792</v>
      </c>
      <c r="BJ617">
        <f t="shared" si="506"/>
        <v>0</v>
      </c>
      <c r="BK617">
        <f t="shared" si="518"/>
        <v>0</v>
      </c>
      <c r="BM617">
        <f t="shared" si="519"/>
        <v>-80.060365695425034</v>
      </c>
      <c r="BN617">
        <f t="shared" si="507"/>
        <v>-113.16862834557055</v>
      </c>
      <c r="BQ617" s="56">
        <f t="shared" si="520"/>
        <v>16.563785271752984</v>
      </c>
    </row>
    <row r="618" spans="1:69" x14ac:dyDescent="0.25">
      <c r="A618">
        <f t="shared" si="534"/>
        <v>3000000</v>
      </c>
      <c r="B618">
        <f t="shared" si="508"/>
        <v>3000</v>
      </c>
      <c r="C618">
        <f t="shared" si="477"/>
        <v>2.7341264478359766</v>
      </c>
      <c r="D618">
        <f t="shared" si="526"/>
        <v>1.1963604694088452</v>
      </c>
      <c r="F618">
        <f t="shared" si="479"/>
        <v>2.1919499220430146E-6</v>
      </c>
      <c r="G618">
        <f t="shared" si="527"/>
        <v>5.7906555619400321E-4</v>
      </c>
      <c r="H618">
        <f t="shared" si="481"/>
        <v>-3.1410135844438063</v>
      </c>
      <c r="J618">
        <f t="shared" si="482"/>
        <v>15</v>
      </c>
      <c r="M618">
        <f t="shared" si="528"/>
        <v>8.8058373598112391E-4</v>
      </c>
      <c r="N618">
        <f t="shared" si="484"/>
        <v>-1.5707963250000001</v>
      </c>
      <c r="O618">
        <f t="shared" si="529"/>
        <v>746.44308348373693</v>
      </c>
      <c r="P618">
        <f t="shared" si="486"/>
        <v>1.5694566395216756</v>
      </c>
      <c r="Q618">
        <f t="shared" si="530"/>
        <v>522.22790364676996</v>
      </c>
      <c r="R618">
        <f t="shared" si="488"/>
        <v>1.5688814528401713</v>
      </c>
      <c r="S618">
        <f t="shared" si="531"/>
        <v>7.5038406097733365E-2</v>
      </c>
      <c r="T618">
        <f t="shared" si="490"/>
        <v>-1.4956873210896595</v>
      </c>
      <c r="U618">
        <f t="shared" si="491"/>
        <v>9.4971669918026094E-2</v>
      </c>
      <c r="V618">
        <f t="shared" si="492"/>
        <v>-1.4756813062437075</v>
      </c>
      <c r="X618">
        <f t="shared" si="532"/>
        <v>-73.155088212852903</v>
      </c>
      <c r="Y618">
        <f t="shared" si="533"/>
        <v>-191.85377057116762</v>
      </c>
      <c r="Z618">
        <f t="shared" si="510"/>
        <v>-11.853770571167615</v>
      </c>
      <c r="AC618">
        <v>1</v>
      </c>
      <c r="AD618">
        <f t="shared" si="494"/>
        <v>746.44241364000004</v>
      </c>
      <c r="AE618">
        <f t="shared" si="495"/>
        <v>-0.66129507609579097</v>
      </c>
      <c r="AF618">
        <f t="shared" si="496"/>
        <v>6.30894635973E-2</v>
      </c>
      <c r="AG618">
        <f t="shared" si="535"/>
        <v>105.2169842764693</v>
      </c>
      <c r="AH618">
        <f t="shared" si="536"/>
        <v>-1118.7204582081431</v>
      </c>
      <c r="AJ618">
        <f t="shared" si="497"/>
        <v>18000</v>
      </c>
      <c r="AK618">
        <f t="shared" si="498"/>
        <v>239200.864371</v>
      </c>
      <c r="AL618">
        <v>1</v>
      </c>
      <c r="AM618">
        <f t="shared" si="499"/>
        <v>522.22694620950006</v>
      </c>
      <c r="AN618">
        <f t="shared" si="537"/>
        <v>458.10438673746529</v>
      </c>
      <c r="AO618">
        <f t="shared" si="538"/>
        <v>-33.590560082331152</v>
      </c>
      <c r="AQ618">
        <f t="shared" si="500"/>
        <v>2.7777777006172862E-4</v>
      </c>
      <c r="AR618">
        <f t="shared" si="501"/>
        <v>-1.6666666203703717</v>
      </c>
      <c r="AT618">
        <f t="shared" si="523"/>
        <v>-1864.5048182816947</v>
      </c>
      <c r="AU618">
        <f t="shared" si="524"/>
        <v>-175.67239126382916</v>
      </c>
      <c r="AV618">
        <f t="shared" si="511"/>
        <v>-3.0476506536467016</v>
      </c>
      <c r="AW618">
        <f t="shared" si="512"/>
        <v>510.63617890691603</v>
      </c>
      <c r="AX618">
        <f t="shared" si="513"/>
        <v>-2069.9184516289711</v>
      </c>
      <c r="AY618">
        <f t="shared" si="521"/>
        <v>-1.3289317344529785</v>
      </c>
      <c r="BA618">
        <f t="shared" si="502"/>
        <v>0.87841722981591452</v>
      </c>
      <c r="BB618">
        <f t="shared" si="514"/>
        <v>-1.1259830858261792</v>
      </c>
      <c r="BC618">
        <f t="shared" si="515"/>
        <v>-1.7187189191937231</v>
      </c>
      <c r="BD618">
        <f t="shared" si="503"/>
        <v>-278.47534035161118</v>
      </c>
      <c r="BF618">
        <f t="shared" si="504"/>
        <v>-82.051173427875455</v>
      </c>
      <c r="BG618">
        <f t="shared" si="505"/>
        <v>-209.8957565873994</v>
      </c>
      <c r="BH618">
        <f t="shared" si="516"/>
        <v>-29.895756587399404</v>
      </c>
      <c r="BI618">
        <f t="shared" si="517"/>
        <v>-29.895756587399404</v>
      </c>
      <c r="BJ618">
        <f t="shared" si="506"/>
        <v>0</v>
      </c>
      <c r="BK618">
        <f t="shared" si="518"/>
        <v>0</v>
      </c>
      <c r="BM618">
        <f t="shared" si="519"/>
        <v>-80.925190342049262</v>
      </c>
      <c r="BN618">
        <f t="shared" si="507"/>
        <v>-111.42041623578822</v>
      </c>
      <c r="BQ618" s="56">
        <f t="shared" si="520"/>
        <v>15.775977714458957</v>
      </c>
    </row>
    <row r="619" spans="1:69" x14ac:dyDescent="0.25">
      <c r="A619">
        <f t="shared" si="534"/>
        <v>3250000</v>
      </c>
      <c r="B619">
        <f t="shared" si="508"/>
        <v>3250</v>
      </c>
      <c r="C619">
        <f t="shared" si="477"/>
        <v>2.9325171877584224</v>
      </c>
      <c r="D619">
        <f t="shared" si="526"/>
        <v>1.2228116540740253</v>
      </c>
      <c r="F619">
        <f t="shared" si="479"/>
        <v>1.8676964014608917E-6</v>
      </c>
      <c r="G619">
        <f t="shared" si="527"/>
        <v>5.3452188331079098E-4</v>
      </c>
      <c r="H619">
        <f t="shared" si="481"/>
        <v>-3.1410581281166894</v>
      </c>
      <c r="J619">
        <f t="shared" si="482"/>
        <v>15</v>
      </c>
      <c r="M619">
        <f t="shared" si="528"/>
        <v>8.1284652552103748E-4</v>
      </c>
      <c r="N619">
        <f t="shared" si="484"/>
        <v>-1.5707963250000001</v>
      </c>
      <c r="O619">
        <f t="shared" si="529"/>
        <v>808.64656642733678</v>
      </c>
      <c r="P619">
        <f t="shared" si="486"/>
        <v>1.5695596922794053</v>
      </c>
      <c r="Q619">
        <f t="shared" si="530"/>
        <v>565.74674218199414</v>
      </c>
      <c r="R619">
        <f t="shared" si="488"/>
        <v>1.5690287505171008</v>
      </c>
      <c r="S619">
        <f t="shared" si="531"/>
        <v>6.9295086801286251E-2</v>
      </c>
      <c r="T619">
        <f t="shared" si="490"/>
        <v>-1.5014456628552526</v>
      </c>
      <c r="U619">
        <f t="shared" si="491"/>
        <v>8.7724700294253763E-2</v>
      </c>
      <c r="V619">
        <f t="shared" si="492"/>
        <v>-1.4829587190224371</v>
      </c>
      <c r="X619">
        <f t="shared" si="532"/>
        <v>-74.622963882146465</v>
      </c>
      <c r="Y619">
        <f t="shared" si="533"/>
        <v>-191.07333118515302</v>
      </c>
      <c r="Z619">
        <f t="shared" si="510"/>
        <v>-11.073331185153023</v>
      </c>
      <c r="AC619">
        <v>1</v>
      </c>
      <c r="AD619">
        <f t="shared" si="494"/>
        <v>808.64594810999995</v>
      </c>
      <c r="AE619">
        <f t="shared" si="495"/>
        <v>-0.77610324902908789</v>
      </c>
      <c r="AF619">
        <f t="shared" si="496"/>
        <v>6.834691889707499E-2</v>
      </c>
      <c r="AG619">
        <f t="shared" si="535"/>
        <v>89.772121254591895</v>
      </c>
      <c r="AH619">
        <f t="shared" si="536"/>
        <v>-1034.0251779944763</v>
      </c>
      <c r="AJ619">
        <f t="shared" si="497"/>
        <v>18000</v>
      </c>
      <c r="AK619">
        <f t="shared" si="498"/>
        <v>259134.26973525001</v>
      </c>
      <c r="AL619">
        <v>1</v>
      </c>
      <c r="AM619">
        <f t="shared" si="499"/>
        <v>565.7458583936251</v>
      </c>
      <c r="AN619">
        <f t="shared" si="537"/>
        <v>458.09487171286753</v>
      </c>
      <c r="AO619">
        <f t="shared" si="538"/>
        <v>-31.006687663778042</v>
      </c>
      <c r="AQ619">
        <f t="shared" si="500"/>
        <v>2.3668638493049978E-4</v>
      </c>
      <c r="AR619">
        <f t="shared" si="501"/>
        <v>-1.5384615020482484</v>
      </c>
      <c r="AT619">
        <f t="shared" si="523"/>
        <v>-1590.786680654242</v>
      </c>
      <c r="AU619">
        <f t="shared" si="524"/>
        <v>-138.35569218870356</v>
      </c>
      <c r="AV619">
        <f t="shared" si="511"/>
        <v>-3.0548378341801925</v>
      </c>
      <c r="AW619">
        <f t="shared" si="512"/>
        <v>502.97897156175418</v>
      </c>
      <c r="AX619">
        <f t="shared" si="513"/>
        <v>-1912.0783219738923</v>
      </c>
      <c r="AY619">
        <f t="shared" si="521"/>
        <v>-1.3135702102381399</v>
      </c>
      <c r="BA619">
        <f t="shared" si="502"/>
        <v>0.80763244961001224</v>
      </c>
      <c r="BB619">
        <f t="shared" si="514"/>
        <v>-1.8557247999307296</v>
      </c>
      <c r="BC619">
        <f t="shared" si="515"/>
        <v>-1.7412676239420526</v>
      </c>
      <c r="BD619">
        <f t="shared" si="503"/>
        <v>-279.76728596865331</v>
      </c>
      <c r="BF619">
        <f t="shared" si="504"/>
        <v>-83.562962653715815</v>
      </c>
      <c r="BG619">
        <f t="shared" si="505"/>
        <v>-209.67471312273696</v>
      </c>
      <c r="BH619">
        <f t="shared" si="516"/>
        <v>-29.674713122736961</v>
      </c>
      <c r="BI619">
        <f t="shared" si="517"/>
        <v>-29.674713122736961</v>
      </c>
      <c r="BJ619">
        <f t="shared" si="506"/>
        <v>0</v>
      </c>
      <c r="BK619">
        <f t="shared" si="518"/>
        <v>0</v>
      </c>
      <c r="BM619">
        <f t="shared" si="519"/>
        <v>-81.707237853785074</v>
      </c>
      <c r="BN619">
        <f t="shared" si="507"/>
        <v>-109.90742715408362</v>
      </c>
      <c r="BQ619" s="56">
        <f t="shared" si="520"/>
        <v>15.046236000354407</v>
      </c>
    </row>
    <row r="620" spans="1:69" x14ac:dyDescent="0.25">
      <c r="A620">
        <f t="shared" si="534"/>
        <v>3500000</v>
      </c>
      <c r="B620">
        <f t="shared" si="508"/>
        <v>3500</v>
      </c>
      <c r="C620">
        <f t="shared" si="477"/>
        <v>3.1326990679189639</v>
      </c>
      <c r="D620">
        <f t="shared" si="526"/>
        <v>1.2458968187022212</v>
      </c>
      <c r="F620">
        <f t="shared" si="479"/>
        <v>1.6104113007044972E-6</v>
      </c>
      <c r="G620">
        <f t="shared" si="527"/>
        <v>4.9634162459439007E-4</v>
      </c>
      <c r="H620">
        <f t="shared" si="481"/>
        <v>-3.1410963083754058</v>
      </c>
      <c r="J620">
        <f t="shared" si="482"/>
        <v>15</v>
      </c>
      <c r="M620">
        <f t="shared" si="528"/>
        <v>7.5478605941239191E-4</v>
      </c>
      <c r="N620">
        <f t="shared" si="484"/>
        <v>-1.5707963250000001</v>
      </c>
      <c r="O620">
        <f t="shared" si="529"/>
        <v>870.85005673184298</v>
      </c>
      <c r="P620">
        <f t="shared" si="486"/>
        <v>1.5696480232355907</v>
      </c>
      <c r="Q620">
        <f t="shared" si="530"/>
        <v>609.26559123846675</v>
      </c>
      <c r="R620">
        <f t="shared" si="488"/>
        <v>1.5691550057300445</v>
      </c>
      <c r="S620">
        <f t="shared" si="531"/>
        <v>6.4366729714966084E-2</v>
      </c>
      <c r="T620">
        <f t="shared" si="490"/>
        <v>-1.5063850679694595</v>
      </c>
      <c r="U620">
        <f t="shared" si="491"/>
        <v>8.1501862252745624E-2</v>
      </c>
      <c r="V620">
        <f t="shared" si="492"/>
        <v>-1.489203963678982</v>
      </c>
      <c r="X620">
        <f t="shared" si="532"/>
        <v>-75.973007410901346</v>
      </c>
      <c r="Y620">
        <f t="shared" si="533"/>
        <v>-190.38137459485026</v>
      </c>
      <c r="Z620">
        <f t="shared" si="510"/>
        <v>-10.381374594850257</v>
      </c>
      <c r="AC620">
        <v>1</v>
      </c>
      <c r="AD620">
        <f t="shared" si="494"/>
        <v>870.84948257999997</v>
      </c>
      <c r="AE620">
        <f t="shared" si="495"/>
        <v>-0.90009607579704864</v>
      </c>
      <c r="AF620">
        <f t="shared" si="496"/>
        <v>7.3604374196849995E-2</v>
      </c>
      <c r="AG620">
        <f t="shared" si="535"/>
        <v>77.487699119088646</v>
      </c>
      <c r="AH620">
        <f t="shared" si="536"/>
        <v>-961.17078192156964</v>
      </c>
      <c r="AJ620">
        <f t="shared" si="497"/>
        <v>18000</v>
      </c>
      <c r="AK620">
        <f t="shared" si="498"/>
        <v>279067.67509950005</v>
      </c>
      <c r="AL620">
        <v>1</v>
      </c>
      <c r="AM620">
        <f t="shared" si="499"/>
        <v>609.26477057775003</v>
      </c>
      <c r="AN620">
        <f t="shared" si="537"/>
        <v>458.08732182478087</v>
      </c>
      <c r="AO620">
        <f t="shared" si="538"/>
        <v>-28.791936651023949</v>
      </c>
      <c r="AQ620">
        <f t="shared" si="500"/>
        <v>2.0408162848813003E-4</v>
      </c>
      <c r="AR620">
        <f t="shared" si="501"/>
        <v>-1.4285713994169102</v>
      </c>
      <c r="AT620">
        <f t="shared" si="523"/>
        <v>-1373.0852751925186</v>
      </c>
      <c r="AU620">
        <f t="shared" si="524"/>
        <v>-110.89286806658272</v>
      </c>
      <c r="AV620">
        <f t="shared" si="511"/>
        <v>-3.0610057368912988</v>
      </c>
      <c r="AW620">
        <f t="shared" si="512"/>
        <v>496.87295608991576</v>
      </c>
      <c r="AX620">
        <f t="shared" si="513"/>
        <v>-1776.5237653162494</v>
      </c>
      <c r="AY620">
        <f t="shared" si="521"/>
        <v>-1.2980766633059744</v>
      </c>
      <c r="BA620">
        <f t="shared" si="502"/>
        <v>0.74676407124964039</v>
      </c>
      <c r="BB620">
        <f t="shared" si="514"/>
        <v>-2.5363317050157743</v>
      </c>
      <c r="BC620">
        <f t="shared" si="515"/>
        <v>-1.7629290735853245</v>
      </c>
      <c r="BD620">
        <f t="shared" si="503"/>
        <v>-281.00839561276615</v>
      </c>
      <c r="BF620">
        <f t="shared" si="504"/>
        <v>-84.957396777508421</v>
      </c>
      <c r="BG620">
        <f t="shared" si="505"/>
        <v>-209.59532783046569</v>
      </c>
      <c r="BH620">
        <f t="shared" si="516"/>
        <v>-29.595327830465692</v>
      </c>
      <c r="BI620">
        <f t="shared" si="517"/>
        <v>-29.595327830465692</v>
      </c>
      <c r="BJ620">
        <f t="shared" si="506"/>
        <v>0</v>
      </c>
      <c r="BK620">
        <f t="shared" si="518"/>
        <v>0</v>
      </c>
      <c r="BM620">
        <f t="shared" si="519"/>
        <v>-82.421065072492638</v>
      </c>
      <c r="BN620">
        <f t="shared" si="507"/>
        <v>-108.58693221769958</v>
      </c>
      <c r="BQ620" s="56">
        <f t="shared" si="520"/>
        <v>14.365629095269361</v>
      </c>
    </row>
    <row r="621" spans="1:69" x14ac:dyDescent="0.25">
      <c r="A621">
        <f t="shared" si="534"/>
        <v>3750000</v>
      </c>
      <c r="B621">
        <f t="shared" si="508"/>
        <v>3750</v>
      </c>
      <c r="C621">
        <f t="shared" si="477"/>
        <v>3.3343495038285234</v>
      </c>
      <c r="D621">
        <f t="shared" si="526"/>
        <v>1.2661995133686985</v>
      </c>
      <c r="F621">
        <f t="shared" si="479"/>
        <v>1.4028469017422386E-6</v>
      </c>
      <c r="G621">
        <f t="shared" si="527"/>
        <v>4.6325208944082935E-4</v>
      </c>
      <c r="H621">
        <f t="shared" si="481"/>
        <v>-3.1411293979105595</v>
      </c>
      <c r="J621">
        <f t="shared" si="482"/>
        <v>15</v>
      </c>
      <c r="M621">
        <f t="shared" si="528"/>
        <v>7.0446698878489917E-4</v>
      </c>
      <c r="N621">
        <f t="shared" si="484"/>
        <v>-1.5707963250000001</v>
      </c>
      <c r="O621">
        <f t="shared" si="529"/>
        <v>933.05355292507625</v>
      </c>
      <c r="P621">
        <f t="shared" si="486"/>
        <v>1.5697245767454955</v>
      </c>
      <c r="Q621">
        <f t="shared" si="530"/>
        <v>652.78444871194381</v>
      </c>
      <c r="R621">
        <f t="shared" si="488"/>
        <v>1.5692644269570668</v>
      </c>
      <c r="S621">
        <f t="shared" si="531"/>
        <v>6.009166090987355E-2</v>
      </c>
      <c r="T621">
        <f t="shared" si="490"/>
        <v>-1.5106684417497449</v>
      </c>
      <c r="U621">
        <f t="shared" si="491"/>
        <v>7.6100988726907862E-2</v>
      </c>
      <c r="V621">
        <f t="shared" si="492"/>
        <v>-1.4946216912644177</v>
      </c>
      <c r="X621">
        <f t="shared" si="532"/>
        <v>-77.222916371570975</v>
      </c>
      <c r="Y621">
        <f t="shared" si="533"/>
        <v>-189.76518836508706</v>
      </c>
      <c r="Z621">
        <f t="shared" si="510"/>
        <v>-9.7651883650870559</v>
      </c>
      <c r="AC621">
        <v>1</v>
      </c>
      <c r="AD621">
        <f t="shared" si="494"/>
        <v>933.05301705000011</v>
      </c>
      <c r="AE621">
        <f t="shared" si="495"/>
        <v>-1.0332735563996731</v>
      </c>
      <c r="AF621">
        <f t="shared" si="496"/>
        <v>7.8861829496624999E-2</v>
      </c>
      <c r="AG621">
        <f t="shared" si="535"/>
        <v>67.558235751580725</v>
      </c>
      <c r="AH621">
        <f t="shared" si="536"/>
        <v>-897.85056942095923</v>
      </c>
      <c r="AJ621">
        <f t="shared" si="497"/>
        <v>18000</v>
      </c>
      <c r="AK621">
        <f t="shared" si="498"/>
        <v>299001.08046375</v>
      </c>
      <c r="AL621">
        <v>1</v>
      </c>
      <c r="AM621">
        <f t="shared" si="499"/>
        <v>652.78368276187507</v>
      </c>
      <c r="AN621">
        <f t="shared" si="537"/>
        <v>458.0812309555979</v>
      </c>
      <c r="AO621">
        <f t="shared" si="538"/>
        <v>-26.872483538231162</v>
      </c>
      <c r="AQ621">
        <f t="shared" si="500"/>
        <v>1.77777774617284E-4</v>
      </c>
      <c r="AR621">
        <f t="shared" si="501"/>
        <v>-1.33333330962963</v>
      </c>
      <c r="AT621">
        <f t="shared" si="523"/>
        <v>-1197.1220609260863</v>
      </c>
      <c r="AU621">
        <f t="shared" si="524"/>
        <v>-90.237263943564443</v>
      </c>
      <c r="AV621">
        <f t="shared" si="511"/>
        <v>-3.0663564347761723</v>
      </c>
      <c r="AW621">
        <f t="shared" si="512"/>
        <v>491.92735971440192</v>
      </c>
      <c r="AX621">
        <f t="shared" si="513"/>
        <v>-1658.860224040169</v>
      </c>
      <c r="AY621">
        <f t="shared" si="521"/>
        <v>-1.2825119007585999</v>
      </c>
      <c r="BA621">
        <f t="shared" si="502"/>
        <v>0.69383571993568272</v>
      </c>
      <c r="BB621">
        <f t="shared" si="514"/>
        <v>-3.1748669128357672</v>
      </c>
      <c r="BC621">
        <f t="shared" si="515"/>
        <v>-1.7838445340175724</v>
      </c>
      <c r="BD621">
        <f t="shared" si="503"/>
        <v>-282.20676322347617</v>
      </c>
      <c r="BF621">
        <f t="shared" si="504"/>
        <v>-86.252613779577075</v>
      </c>
      <c r="BG621">
        <f t="shared" si="505"/>
        <v>-209.63233261342714</v>
      </c>
      <c r="BH621">
        <f t="shared" si="516"/>
        <v>-29.632332613427138</v>
      </c>
      <c r="BI621">
        <f t="shared" si="517"/>
        <v>-29.632332613427138</v>
      </c>
      <c r="BJ621">
        <f t="shared" si="506"/>
        <v>0</v>
      </c>
      <c r="BK621">
        <f t="shared" si="518"/>
        <v>0</v>
      </c>
      <c r="BM621">
        <f t="shared" si="519"/>
        <v>-83.077746866741307</v>
      </c>
      <c r="BN621">
        <f t="shared" si="507"/>
        <v>-107.42556938995097</v>
      </c>
      <c r="BQ621" s="56">
        <f t="shared" si="520"/>
        <v>13.727093887449371</v>
      </c>
    </row>
    <row r="622" spans="1:69" x14ac:dyDescent="0.25">
      <c r="A622">
        <f t="shared" si="534"/>
        <v>4000000</v>
      </c>
      <c r="B622">
        <f t="shared" si="508"/>
        <v>4000</v>
      </c>
      <c r="C622">
        <f t="shared" si="477"/>
        <v>3.5372173451912854</v>
      </c>
      <c r="D622">
        <f t="shared" si="526"/>
        <v>1.2841801133966793</v>
      </c>
      <c r="F622">
        <f t="shared" si="479"/>
        <v>1.2329707113744223E-6</v>
      </c>
      <c r="G622">
        <f t="shared" si="527"/>
        <v>4.3429876209989318E-4</v>
      </c>
      <c r="H622">
        <f t="shared" si="481"/>
        <v>-3.1411583512379004</v>
      </c>
      <c r="J622">
        <f t="shared" si="482"/>
        <v>15</v>
      </c>
      <c r="M622">
        <f t="shared" si="528"/>
        <v>6.6043780198584302E-4</v>
      </c>
      <c r="N622">
        <f t="shared" si="484"/>
        <v>-1.5707963250000001</v>
      </c>
      <c r="O622">
        <f t="shared" si="529"/>
        <v>995.25705390290148</v>
      </c>
      <c r="P622">
        <f t="shared" si="486"/>
        <v>1.5697915610769975</v>
      </c>
      <c r="Q622">
        <f t="shared" si="530"/>
        <v>696.30331302424054</v>
      </c>
      <c r="R622">
        <f t="shared" si="488"/>
        <v>1.5693601705608924</v>
      </c>
      <c r="S622">
        <f t="shared" si="531"/>
        <v>5.6348253163493851E-2</v>
      </c>
      <c r="T622">
        <f t="shared" si="490"/>
        <v>-1.5144182121482335</v>
      </c>
      <c r="U622">
        <f t="shared" si="491"/>
        <v>7.1369707021282577E-2</v>
      </c>
      <c r="V622">
        <f t="shared" si="492"/>
        <v>-1.4993658919333626</v>
      </c>
      <c r="X622">
        <f t="shared" si="532"/>
        <v>-78.386684287496479</v>
      </c>
      <c r="Y622">
        <f t="shared" si="533"/>
        <v>-189.2139798427676</v>
      </c>
      <c r="Z622">
        <f t="shared" si="510"/>
        <v>-9.2139798427675998</v>
      </c>
      <c r="AC622">
        <v>1</v>
      </c>
      <c r="AD622">
        <f t="shared" si="494"/>
        <v>995.25655152000013</v>
      </c>
      <c r="AE622">
        <f t="shared" si="495"/>
        <v>-1.1756356908369618</v>
      </c>
      <c r="AF622">
        <f t="shared" si="496"/>
        <v>8.4119284796400004E-2</v>
      </c>
      <c r="AG622">
        <f t="shared" si="535"/>
        <v>59.419026058956526</v>
      </c>
      <c r="AH622">
        <f t="shared" si="536"/>
        <v>-842.31728694765525</v>
      </c>
      <c r="AJ622">
        <f t="shared" si="497"/>
        <v>18000</v>
      </c>
      <c r="AK622">
        <f t="shared" si="498"/>
        <v>318934.485828</v>
      </c>
      <c r="AL622">
        <v>1</v>
      </c>
      <c r="AM622">
        <f t="shared" si="499"/>
        <v>696.302594946</v>
      </c>
      <c r="AN622">
        <f t="shared" si="537"/>
        <v>458.07624602233795</v>
      </c>
      <c r="AO622">
        <f t="shared" si="538"/>
        <v>-25.19296047623962</v>
      </c>
      <c r="AQ622">
        <f t="shared" si="500"/>
        <v>1.562499975585938E-4</v>
      </c>
      <c r="AR622">
        <f t="shared" si="501"/>
        <v>-1.2499999804687503</v>
      </c>
      <c r="AT622">
        <f t="shared" si="523"/>
        <v>-1052.8873080103831</v>
      </c>
      <c r="AU622">
        <f t="shared" si="524"/>
        <v>-74.40539348719696</v>
      </c>
      <c r="AV622">
        <f t="shared" si="511"/>
        <v>-3.0710419844468095</v>
      </c>
      <c r="AW622">
        <f t="shared" si="512"/>
        <v>487.86670934923688</v>
      </c>
      <c r="AX622">
        <f t="shared" si="513"/>
        <v>-1555.7742513175906</v>
      </c>
      <c r="AY622">
        <f t="shared" si="521"/>
        <v>-1.2669237385591841</v>
      </c>
      <c r="BA622">
        <f t="shared" si="502"/>
        <v>0.64736553837091215</v>
      </c>
      <c r="BB622">
        <f t="shared" si="514"/>
        <v>-3.7770084679523168</v>
      </c>
      <c r="BC622">
        <f t="shared" si="515"/>
        <v>-1.8041182458876255</v>
      </c>
      <c r="BD622">
        <f t="shared" si="503"/>
        <v>-283.36836135002181</v>
      </c>
      <c r="BF622">
        <f t="shared" si="504"/>
        <v>-87.462893162278164</v>
      </c>
      <c r="BG622">
        <f t="shared" si="505"/>
        <v>-209.76537714754087</v>
      </c>
      <c r="BH622">
        <f t="shared" si="516"/>
        <v>-29.765377147540875</v>
      </c>
      <c r="BI622">
        <f t="shared" si="517"/>
        <v>-29.765377147540875</v>
      </c>
      <c r="BJ622">
        <f t="shared" si="506"/>
        <v>0</v>
      </c>
      <c r="BK622">
        <f t="shared" si="518"/>
        <v>0</v>
      </c>
      <c r="BM622">
        <f t="shared" si="519"/>
        <v>-83.685884694325836</v>
      </c>
      <c r="BN622">
        <f t="shared" si="507"/>
        <v>-106.39701579751906</v>
      </c>
      <c r="BQ622" s="56">
        <f t="shared" si="520"/>
        <v>13.124952332332819</v>
      </c>
    </row>
    <row r="623" spans="1:69" x14ac:dyDescent="0.25">
      <c r="A623">
        <f>A622+250000</f>
        <v>4250000</v>
      </c>
      <c r="B623">
        <f t="shared" si="508"/>
        <v>4250</v>
      </c>
      <c r="C623">
        <f t="shared" si="477"/>
        <v>3.7411045495230475</v>
      </c>
      <c r="D623">
        <f t="shared" si="526"/>
        <v>1.3002055785042954</v>
      </c>
      <c r="F623">
        <f t="shared" si="479"/>
        <v>1.0921815225831013E-6</v>
      </c>
      <c r="G623">
        <f t="shared" si="527"/>
        <v>4.0875172012661915E-4</v>
      </c>
      <c r="H623">
        <f t="shared" si="481"/>
        <v>-3.1411838982798734</v>
      </c>
      <c r="J623">
        <f t="shared" si="482"/>
        <v>15</v>
      </c>
      <c r="M623">
        <f t="shared" si="528"/>
        <v>6.2158851951608755E-4</v>
      </c>
      <c r="N623">
        <f t="shared" si="484"/>
        <v>-1.5707963250000001</v>
      </c>
      <c r="O623">
        <f t="shared" si="529"/>
        <v>1057.4605588209797</v>
      </c>
      <c r="P623">
        <f t="shared" si="486"/>
        <v>1.5698506649064181</v>
      </c>
      <c r="Q623">
        <f t="shared" si="530"/>
        <v>739.82218296850886</v>
      </c>
      <c r="R623">
        <f t="shared" si="488"/>
        <v>1.5694446502332497</v>
      </c>
      <c r="S623">
        <f t="shared" si="531"/>
        <v>5.3043266527603626E-2</v>
      </c>
      <c r="T623">
        <f t="shared" si="490"/>
        <v>-1.5177281550707624</v>
      </c>
      <c r="U623">
        <f t="shared" si="491"/>
        <v>6.7191031833896825E-2</v>
      </c>
      <c r="V623">
        <f t="shared" si="492"/>
        <v>-1.5035546348116313</v>
      </c>
      <c r="X623">
        <f t="shared" si="532"/>
        <v>-79.475559748796854</v>
      </c>
      <c r="Y623">
        <f t="shared" si="533"/>
        <v>-188.71866838410594</v>
      </c>
      <c r="Z623">
        <f t="shared" si="510"/>
        <v>-8.7186683841059391</v>
      </c>
      <c r="AC623">
        <v>1</v>
      </c>
      <c r="AD623">
        <f t="shared" si="494"/>
        <v>1057.4600859900002</v>
      </c>
      <c r="AE623">
        <f t="shared" si="495"/>
        <v>-1.3271824791089137</v>
      </c>
      <c r="AF623">
        <f t="shared" si="496"/>
        <v>8.9376740096175009E-2</v>
      </c>
      <c r="AG623">
        <f t="shared" si="535"/>
        <v>52.664785787908691</v>
      </c>
      <c r="AH623">
        <f t="shared" si="536"/>
        <v>-793.2240635253446</v>
      </c>
      <c r="AJ623">
        <f t="shared" si="497"/>
        <v>18000</v>
      </c>
      <c r="AK623">
        <f t="shared" si="498"/>
        <v>338867.89119225001</v>
      </c>
      <c r="AL623">
        <v>1</v>
      </c>
      <c r="AM623">
        <f t="shared" si="499"/>
        <v>739.82150713012504</v>
      </c>
      <c r="AN623">
        <f t="shared" si="537"/>
        <v>458.07211462947146</v>
      </c>
      <c r="AO623">
        <f t="shared" si="538"/>
        <v>-23.71102720900641</v>
      </c>
      <c r="AQ623">
        <f t="shared" si="500"/>
        <v>1.3840830258258404E-4</v>
      </c>
      <c r="AR623">
        <f t="shared" si="501"/>
        <v>-1.1764705719519644</v>
      </c>
      <c r="AT623">
        <f t="shared" si="523"/>
        <v>-933.19747845811662</v>
      </c>
      <c r="AU623">
        <f t="shared" si="524"/>
        <v>-62.068359453828826</v>
      </c>
      <c r="AV623">
        <f t="shared" si="511"/>
        <v>-3.0751789764367254</v>
      </c>
      <c r="AW623">
        <f t="shared" si="512"/>
        <v>484.49242590136532</v>
      </c>
      <c r="AX623">
        <f t="shared" si="513"/>
        <v>-1464.7211108827098</v>
      </c>
      <c r="AY623">
        <f t="shared" si="521"/>
        <v>-1.2513504673444495</v>
      </c>
      <c r="BA623">
        <f t="shared" si="502"/>
        <v>0.60622064326394998</v>
      </c>
      <c r="BB623">
        <f t="shared" si="514"/>
        <v>-4.3473855789992069</v>
      </c>
      <c r="BC623">
        <f t="shared" si="515"/>
        <v>-1.8238285090922759</v>
      </c>
      <c r="BD623">
        <f t="shared" si="503"/>
        <v>-284.49767624603072</v>
      </c>
      <c r="BF623">
        <f t="shared" si="504"/>
        <v>-88.59966699500103</v>
      </c>
      <c r="BG623">
        <f t="shared" si="505"/>
        <v>-209.97796426478575</v>
      </c>
      <c r="BH623">
        <f t="shared" si="516"/>
        <v>-29.977964264785754</v>
      </c>
      <c r="BI623">
        <f t="shared" si="517"/>
        <v>-29.977964264785754</v>
      </c>
      <c r="BJ623">
        <f t="shared" si="506"/>
        <v>0</v>
      </c>
      <c r="BK623">
        <f t="shared" si="518"/>
        <v>0</v>
      </c>
      <c r="BM623">
        <f t="shared" si="519"/>
        <v>-84.252281416001807</v>
      </c>
      <c r="BN623">
        <f t="shared" si="507"/>
        <v>-105.48028801875508</v>
      </c>
      <c r="BQ623" s="56">
        <f t="shared" si="520"/>
        <v>12.554575221285928</v>
      </c>
    </row>
    <row r="624" spans="1:69" x14ac:dyDescent="0.25">
      <c r="A624">
        <f t="shared" si="534"/>
        <v>4500000</v>
      </c>
      <c r="B624">
        <f t="shared" si="508"/>
        <v>4500</v>
      </c>
      <c r="C624">
        <f t="shared" si="477"/>
        <v>3.9458531046785552</v>
      </c>
      <c r="D624">
        <f t="shared" si="526"/>
        <v>1.3145713126272465</v>
      </c>
      <c r="F624">
        <f t="shared" si="479"/>
        <v>9.7419884184754144E-7</v>
      </c>
      <c r="G624">
        <f t="shared" si="527"/>
        <v>3.8604324693510597E-4</v>
      </c>
      <c r="H624">
        <f t="shared" si="481"/>
        <v>-3.1412066067530651</v>
      </c>
      <c r="J624">
        <f t="shared" si="482"/>
        <v>15</v>
      </c>
      <c r="M624">
        <f t="shared" si="528"/>
        <v>5.8705582398741591E-4</v>
      </c>
      <c r="N624">
        <f t="shared" si="484"/>
        <v>-1.5707963250000001</v>
      </c>
      <c r="O624">
        <f t="shared" si="529"/>
        <v>1119.6640670226027</v>
      </c>
      <c r="P624">
        <f t="shared" si="486"/>
        <v>1.5699032016492405</v>
      </c>
      <c r="Q624">
        <f t="shared" si="530"/>
        <v>783.3410576060885</v>
      </c>
      <c r="R624">
        <f t="shared" si="488"/>
        <v>1.5695197432915795</v>
      </c>
      <c r="S624">
        <f t="shared" si="531"/>
        <v>5.01040332003172E-2</v>
      </c>
      <c r="T624">
        <f t="shared" si="490"/>
        <v>-1.5206713062311918</v>
      </c>
      <c r="U624">
        <f t="shared" si="491"/>
        <v>6.3473676422513794E-2</v>
      </c>
      <c r="V624">
        <f t="shared" si="492"/>
        <v>-1.5072799513170385</v>
      </c>
      <c r="X624">
        <f t="shared" si="532"/>
        <v>-80.498716937731501</v>
      </c>
      <c r="Y624">
        <f t="shared" si="533"/>
        <v>-188.27163595254186</v>
      </c>
      <c r="Z624">
        <f t="shared" si="510"/>
        <v>-8.2716359525418568</v>
      </c>
      <c r="AC624">
        <v>1</v>
      </c>
      <c r="AD624">
        <f t="shared" si="494"/>
        <v>1119.6636204599999</v>
      </c>
      <c r="AE624">
        <f t="shared" si="495"/>
        <v>-1.4879139212155295</v>
      </c>
      <c r="AF624">
        <f t="shared" si="496"/>
        <v>9.4634195395949999E-2</v>
      </c>
      <c r="AG624">
        <f t="shared" si="535"/>
        <v>46.998609404793143</v>
      </c>
      <c r="AH624">
        <f t="shared" si="536"/>
        <v>-749.51643974349645</v>
      </c>
      <c r="AJ624">
        <f t="shared" si="497"/>
        <v>18000</v>
      </c>
      <c r="AK624">
        <f t="shared" si="498"/>
        <v>358801.29655650002</v>
      </c>
      <c r="AL624">
        <v>1</v>
      </c>
      <c r="AM624">
        <f t="shared" si="499"/>
        <v>783.34041931425008</v>
      </c>
      <c r="AN624">
        <f t="shared" si="537"/>
        <v>458.06865248056505</v>
      </c>
      <c r="AO624">
        <f t="shared" si="538"/>
        <v>-22.393752339341749</v>
      </c>
      <c r="AQ624">
        <f t="shared" si="500"/>
        <v>1.234567885992989E-4</v>
      </c>
      <c r="AR624">
        <f t="shared" si="501"/>
        <v>-1.1111110973936902</v>
      </c>
      <c r="AT624">
        <f t="shared" si="523"/>
        <v>-832.79023158062216</v>
      </c>
      <c r="AU624">
        <f t="shared" si="524"/>
        <v>-52.313209364390225</v>
      </c>
      <c r="AV624">
        <f t="shared" si="511"/>
        <v>-3.0788582921469372</v>
      </c>
      <c r="AW624">
        <f t="shared" si="512"/>
        <v>481.6585090458675</v>
      </c>
      <c r="AX624">
        <f t="shared" si="513"/>
        <v>-1383.714549144996</v>
      </c>
      <c r="AY624">
        <f t="shared" si="521"/>
        <v>-1.2358232332776145</v>
      </c>
      <c r="BA624">
        <f t="shared" si="502"/>
        <v>0.56952011547000803</v>
      </c>
      <c r="BB624">
        <f t="shared" si="514"/>
        <v>-4.8898186403597768</v>
      </c>
      <c r="BC624">
        <f t="shared" si="515"/>
        <v>-1.8430350588693227</v>
      </c>
      <c r="BD624">
        <f t="shared" si="503"/>
        <v>-285.59813048852089</v>
      </c>
      <c r="BF624">
        <f t="shared" si="504"/>
        <v>-89.672223012513001</v>
      </c>
      <c r="BG624">
        <f t="shared" si="505"/>
        <v>-210.25662367115783</v>
      </c>
      <c r="BH624">
        <f t="shared" si="516"/>
        <v>-30.256623671157826</v>
      </c>
      <c r="BI624">
        <f t="shared" si="517"/>
        <v>-30.256623671157826</v>
      </c>
      <c r="BJ624">
        <f t="shared" si="506"/>
        <v>0</v>
      </c>
      <c r="BK624">
        <f t="shared" si="518"/>
        <v>0</v>
      </c>
      <c r="BM624">
        <f t="shared" si="519"/>
        <v>-84.782404372153223</v>
      </c>
      <c r="BN624">
        <f t="shared" si="507"/>
        <v>-104.65849318263693</v>
      </c>
      <c r="BQ624" s="56">
        <f t="shared" si="520"/>
        <v>12.012142159925359</v>
      </c>
    </row>
    <row r="625" spans="1:69" x14ac:dyDescent="0.25">
      <c r="A625">
        <f t="shared" si="534"/>
        <v>4750000</v>
      </c>
      <c r="B625">
        <f t="shared" si="508"/>
        <v>4750</v>
      </c>
      <c r="C625">
        <f t="shared" si="477"/>
        <v>4.1513355642299175</v>
      </c>
      <c r="D625">
        <f t="shared" si="526"/>
        <v>1.3275173549640706</v>
      </c>
      <c r="F625">
        <f t="shared" si="479"/>
        <v>8.7435012440824338E-7</v>
      </c>
      <c r="G625">
        <f t="shared" si="527"/>
        <v>3.6572514579261248E-4</v>
      </c>
      <c r="H625">
        <f t="shared" si="481"/>
        <v>-3.1412269248542075</v>
      </c>
      <c r="J625">
        <f t="shared" si="482"/>
        <v>15</v>
      </c>
      <c r="M625">
        <f t="shared" si="528"/>
        <v>5.5615814904070985E-4</v>
      </c>
      <c r="N625">
        <f t="shared" si="484"/>
        <v>-1.5707963250000001</v>
      </c>
      <c r="O625">
        <f t="shared" si="529"/>
        <v>1181.8675779893165</v>
      </c>
      <c r="P625">
        <f t="shared" si="486"/>
        <v>1.5699502082127956</v>
      </c>
      <c r="Q625">
        <f t="shared" si="530"/>
        <v>826.85993619593148</v>
      </c>
      <c r="R625">
        <f t="shared" si="488"/>
        <v>1.5695869318296825</v>
      </c>
      <c r="S625">
        <f t="shared" si="531"/>
        <v>4.7473086628389227E-2</v>
      </c>
      <c r="T625">
        <f t="shared" si="490"/>
        <v>-1.5233053904233202</v>
      </c>
      <c r="U625">
        <f t="shared" si="491"/>
        <v>6.0145375962287355E-2</v>
      </c>
      <c r="V625">
        <f t="shared" si="492"/>
        <v>-1.5106146293639606</v>
      </c>
      <c r="X625">
        <f t="shared" si="532"/>
        <v>-81.463734748869442</v>
      </c>
      <c r="Y625">
        <f t="shared" si="533"/>
        <v>-187.86648849407291</v>
      </c>
      <c r="Z625">
        <f t="shared" si="510"/>
        <v>-7.866488494072911</v>
      </c>
      <c r="AC625">
        <v>1</v>
      </c>
      <c r="AD625">
        <f t="shared" si="494"/>
        <v>1181.86715493</v>
      </c>
      <c r="AE625">
        <f t="shared" si="495"/>
        <v>-1.657830017156809</v>
      </c>
      <c r="AF625">
        <f t="shared" si="496"/>
        <v>9.9891650695725004E-2</v>
      </c>
      <c r="AG625">
        <f t="shared" si="535"/>
        <v>42.199002866579384</v>
      </c>
      <c r="AH625">
        <f t="shared" si="536"/>
        <v>-710.35740376786362</v>
      </c>
      <c r="AJ625">
        <f t="shared" si="497"/>
        <v>18000</v>
      </c>
      <c r="AK625">
        <f t="shared" si="498"/>
        <v>378734.70192075003</v>
      </c>
      <c r="AL625">
        <v>1</v>
      </c>
      <c r="AM625">
        <f t="shared" si="499"/>
        <v>826.85933149837501</v>
      </c>
      <c r="AN625">
        <f t="shared" si="537"/>
        <v>458.06572246301499</v>
      </c>
      <c r="AO625">
        <f t="shared" si="538"/>
        <v>-21.215137338716072</v>
      </c>
      <c r="AQ625">
        <f t="shared" si="500"/>
        <v>1.1080332287198534E-4</v>
      </c>
      <c r="AR625">
        <f t="shared" si="501"/>
        <v>-1.0526315672838606</v>
      </c>
      <c r="AT625">
        <f t="shared" si="523"/>
        <v>-747.73995147012101</v>
      </c>
      <c r="AU625">
        <f t="shared" si="524"/>
        <v>-44.498712486027777</v>
      </c>
      <c r="AV625">
        <f t="shared" si="511"/>
        <v>-3.0821518115834521</v>
      </c>
      <c r="AW625">
        <f t="shared" si="512"/>
        <v>479.25571723032499</v>
      </c>
      <c r="AX625">
        <f t="shared" si="513"/>
        <v>-1311.1818471780614</v>
      </c>
      <c r="AY625">
        <f t="shared" si="521"/>
        <v>-1.2203677076921877</v>
      </c>
      <c r="BA625">
        <f t="shared" si="502"/>
        <v>0.53656863651501308</v>
      </c>
      <c r="BB625">
        <f t="shared" si="514"/>
        <v>-5.4074943256610979</v>
      </c>
      <c r="BC625">
        <f t="shared" si="515"/>
        <v>-1.8617841038912644</v>
      </c>
      <c r="BD625">
        <f t="shared" si="503"/>
        <v>-286.67237163940638</v>
      </c>
      <c r="BF625">
        <f t="shared" si="504"/>
        <v>-90.688204820112219</v>
      </c>
      <c r="BG625">
        <f t="shared" si="505"/>
        <v>-210.59027537534254</v>
      </c>
      <c r="BH625">
        <f t="shared" si="516"/>
        <v>-30.590275375342543</v>
      </c>
      <c r="BI625">
        <f t="shared" si="517"/>
        <v>-30.590275375342543</v>
      </c>
      <c r="BJ625">
        <f t="shared" si="506"/>
        <v>0</v>
      </c>
      <c r="BK625">
        <f t="shared" si="518"/>
        <v>0</v>
      </c>
      <c r="BM625">
        <f t="shared" si="519"/>
        <v>-85.280710494451142</v>
      </c>
      <c r="BN625">
        <f t="shared" si="507"/>
        <v>-103.91790373593616</v>
      </c>
      <c r="BQ625" s="56">
        <f t="shared" si="520"/>
        <v>11.494466474624039</v>
      </c>
    </row>
    <row r="626" spans="1:69" x14ac:dyDescent="0.25">
      <c r="A626">
        <f t="shared" si="534"/>
        <v>5000000</v>
      </c>
      <c r="B626">
        <f t="shared" si="508"/>
        <v>5000</v>
      </c>
      <c r="C626">
        <f t="shared" si="477"/>
        <v>4.3574481040946731</v>
      </c>
      <c r="D626">
        <f t="shared" si="526"/>
        <v>1.3392404835653204</v>
      </c>
      <c r="F626">
        <f t="shared" si="479"/>
        <v>7.8910092357075246E-7</v>
      </c>
      <c r="G626">
        <f t="shared" si="527"/>
        <v>3.4743885969750561E-4</v>
      </c>
      <c r="H626">
        <f t="shared" si="481"/>
        <v>-3.1412452111403026</v>
      </c>
      <c r="J626">
        <f t="shared" si="482"/>
        <v>15</v>
      </c>
      <c r="M626">
        <f t="shared" si="528"/>
        <v>5.2835024158867433E-4</v>
      </c>
      <c r="N626">
        <f t="shared" si="484"/>
        <v>-1.5707963250000001</v>
      </c>
      <c r="O626">
        <f t="shared" si="529"/>
        <v>1244.0710913063576</v>
      </c>
      <c r="P626">
        <f t="shared" si="486"/>
        <v>1.5699925141231981</v>
      </c>
      <c r="Q626">
        <f t="shared" si="530"/>
        <v>870.37881814519915</v>
      </c>
      <c r="R626">
        <f t="shared" si="488"/>
        <v>1.5696474015233282</v>
      </c>
      <c r="S626">
        <f t="shared" si="531"/>
        <v>4.5104388079201939E-2</v>
      </c>
      <c r="T626">
        <f t="shared" si="490"/>
        <v>-1.5256766312595405</v>
      </c>
      <c r="U626">
        <f t="shared" si="491"/>
        <v>5.7148186220179968E-2</v>
      </c>
      <c r="V626">
        <f t="shared" si="492"/>
        <v>-1.5136169879141954</v>
      </c>
      <c r="X626">
        <f t="shared" si="532"/>
        <v>-82.3769459441896</v>
      </c>
      <c r="Y626">
        <f t="shared" si="533"/>
        <v>-187.49784638641631</v>
      </c>
      <c r="Z626">
        <f t="shared" si="510"/>
        <v>-7.4978463864163132</v>
      </c>
      <c r="AC626">
        <v>1</v>
      </c>
      <c r="AD626">
        <f t="shared" si="494"/>
        <v>1244.0706894</v>
      </c>
      <c r="AE626">
        <f t="shared" si="495"/>
        <v>-1.8369307669327526</v>
      </c>
      <c r="AF626">
        <f t="shared" si="496"/>
        <v>0.10514910599550001</v>
      </c>
      <c r="AG626">
        <f t="shared" si="535"/>
        <v>38.098037377616023</v>
      </c>
      <c r="AH626">
        <f t="shared" si="536"/>
        <v>-675.0742799633</v>
      </c>
      <c r="AJ626">
        <f t="shared" si="497"/>
        <v>18000</v>
      </c>
      <c r="AK626">
        <f t="shared" si="498"/>
        <v>398668.10728500003</v>
      </c>
      <c r="AL626">
        <v>1</v>
      </c>
      <c r="AM626">
        <f t="shared" si="499"/>
        <v>870.37824368250006</v>
      </c>
      <c r="AN626">
        <f t="shared" si="537"/>
        <v>458.06322086076983</v>
      </c>
      <c r="AO626">
        <f t="shared" si="538"/>
        <v>-20.154383345935571</v>
      </c>
      <c r="AQ626">
        <f t="shared" si="500"/>
        <v>9.9999999000000009E-5</v>
      </c>
      <c r="AR626">
        <f t="shared" si="501"/>
        <v>-0.99999999000000006</v>
      </c>
      <c r="AT626">
        <f t="shared" si="523"/>
        <v>-675.07046340885756</v>
      </c>
      <c r="AU626">
        <f t="shared" si="524"/>
        <v>-38.165544423956902</v>
      </c>
      <c r="AV626">
        <f t="shared" si="511"/>
        <v>-3.0851171273811238</v>
      </c>
      <c r="AW626">
        <f t="shared" si="512"/>
        <v>477.20102146440706</v>
      </c>
      <c r="AX626">
        <f t="shared" si="513"/>
        <v>-1245.8617094885383</v>
      </c>
      <c r="AY626">
        <f t="shared" si="521"/>
        <v>-1.2050052809076706</v>
      </c>
      <c r="BA626">
        <f t="shared" si="502"/>
        <v>0.50681004179128764</v>
      </c>
      <c r="BB626">
        <f t="shared" si="514"/>
        <v>-5.9030957742983814</v>
      </c>
      <c r="BC626">
        <f t="shared" si="515"/>
        <v>-1.8801118464734532</v>
      </c>
      <c r="BD626">
        <f t="shared" si="503"/>
        <v>-287.72247393856793</v>
      </c>
      <c r="BF626">
        <f t="shared" si="504"/>
        <v>-91.653975089588741</v>
      </c>
      <c r="BG626">
        <f t="shared" si="505"/>
        <v>-210.96973960921326</v>
      </c>
      <c r="BH626">
        <f t="shared" si="516"/>
        <v>-30.969739609213264</v>
      </c>
      <c r="BI626">
        <f t="shared" si="517"/>
        <v>-30.969739609213264</v>
      </c>
      <c r="BJ626">
        <f t="shared" si="506"/>
        <v>0</v>
      </c>
      <c r="BK626">
        <f t="shared" si="518"/>
        <v>0</v>
      </c>
      <c r="BM626">
        <f t="shared" si="519"/>
        <v>-85.750879315290348</v>
      </c>
      <c r="BN626">
        <f t="shared" si="507"/>
        <v>-103.24726567064535</v>
      </c>
      <c r="BQ626" s="56">
        <f t="shared" si="520"/>
        <v>10.998865025986754</v>
      </c>
    </row>
    <row r="627" spans="1:69" x14ac:dyDescent="0.25">
      <c r="A627">
        <f>A626+100000</f>
        <v>5100000</v>
      </c>
      <c r="B627">
        <f t="shared" si="508"/>
        <v>5100</v>
      </c>
      <c r="C627">
        <f t="shared" ref="C627:C676" si="539">SQRT((A627/Fesr)^2+1)</f>
        <v>4.4400498961909589</v>
      </c>
      <c r="D627">
        <f t="shared" ref="D627:D676" si="540">ATAN(A627/Fesr)</f>
        <v>1.3436247299601756</v>
      </c>
      <c r="F627">
        <f t="shared" ref="F627:F676" si="541">(Ro/(Ro+Rdcr))/SQRT((A627/(Q*Fo))^2+(1-(A627^2/Fo^2))^2)</f>
        <v>7.5845915097252095E-7</v>
      </c>
      <c r="G627">
        <f t="shared" ref="G627:G676" si="542">-ATAN(A627*Fo/(Q*(Fo^2-A627^2)))</f>
        <v>3.4062632288601259E-4</v>
      </c>
      <c r="H627">
        <f t="shared" si="481"/>
        <v>-3.1412520236771142</v>
      </c>
      <c r="J627">
        <f t="shared" si="482"/>
        <v>15</v>
      </c>
      <c r="M627">
        <f t="shared" ref="M627:M676" si="543">1/(2*Pi*_Rfb1*(Cc1ea_u+Cc2ea_u)*A627)</f>
        <v>5.1799043293007283E-4</v>
      </c>
      <c r="N627">
        <f t="shared" si="484"/>
        <v>-1.5707963250000001</v>
      </c>
      <c r="O627">
        <f t="shared" ref="O627:O676" si="544">SQRT(1+(A627/Fz1_u)^2)</f>
        <v>1268.9524972138433</v>
      </c>
      <c r="P627">
        <f t="shared" si="486"/>
        <v>1.570008275149386</v>
      </c>
      <c r="Q627">
        <f t="shared" ref="Q627:Q676" si="545">SQRT(1+(A627/Fz2_u)^2)</f>
        <v>887.78637175488188</v>
      </c>
      <c r="R627">
        <f t="shared" si="488"/>
        <v>1.5696699294505838</v>
      </c>
      <c r="S627">
        <f t="shared" ref="S627:S676" si="546">1/SQRT(1+(A627/Fp1_u)^2)</f>
        <v>4.4221735071873165E-2</v>
      </c>
      <c r="T627">
        <f t="shared" si="490"/>
        <v>-1.5265601659683479</v>
      </c>
      <c r="U627">
        <f t="shared" ref="U627:U676" si="547">1/SQRT(1+(A627/Fp2_u)^2)</f>
        <v>5.6031186584460879E-2</v>
      </c>
      <c r="V627">
        <f t="shared" si="492"/>
        <v>-1.5147357804517052</v>
      </c>
      <c r="X627">
        <f t="shared" ref="X627:X676" si="548">20*LOG(C627*J627*O627*Q627*F627*M627*S627*U627)</f>
        <v>-82.728950386334219</v>
      </c>
      <c r="Y627">
        <f t="shared" ref="Y627:Y676" si="549">(180/Pi)*(D627+H627+N627+P627+R627+T627+V627)</f>
        <v>-187.35956900607849</v>
      </c>
      <c r="Z627">
        <f t="shared" si="510"/>
        <v>-7.3595690060784875</v>
      </c>
      <c r="AC627">
        <v>1</v>
      </c>
      <c r="AD627">
        <f t="shared" ref="AD627:AD676" si="550">Rcea1_u*Cc1ea_u*A627*2*Pi</f>
        <v>1268.9521031880001</v>
      </c>
      <c r="AE627">
        <f t="shared" ref="AE627:AE676" si="551">-Rcea1_u*Cc1ea_u*Cc2ea_u*(A627*2*Pi)^2</f>
        <v>-1.9111427699168355</v>
      </c>
      <c r="AF627">
        <f t="shared" ref="AF627:AF676" si="552">(Cc2ea_u+Cc1ea_u)*A627*2*Pi</f>
        <v>0.10725208811541001</v>
      </c>
      <c r="AG627">
        <f t="shared" ref="AG627:AG676" si="553">AC627*AE627/(AE627^2+AF627^2)+AD627*AF627/(AE627^2+AF627^2)</f>
        <v>36.623288699760003</v>
      </c>
      <c r="AH627">
        <f t="shared" ref="AH627:AH676" si="554">AD627*AE627/(AE627^2+AF627^2)-AC627*AF627/(AE627^2+AF627^2)</f>
        <v>-661.92029131154118</v>
      </c>
      <c r="AJ627">
        <f t="shared" si="497"/>
        <v>18000</v>
      </c>
      <c r="AK627">
        <f t="shared" ref="AK627:AK676" si="555">_Rfb1*Rcea2_u*Cc3ea_u*A627*2*Pi</f>
        <v>406641.4694307</v>
      </c>
      <c r="AL627">
        <v>2</v>
      </c>
      <c r="AM627">
        <f t="shared" ref="AM627:AM676" si="556">(_Rfb1+Rcea2_u)*Cc3ea_u*A627*2*Pi</f>
        <v>887.78580855615007</v>
      </c>
      <c r="AN627">
        <f t="shared" ref="AN627:AN676" si="557">AJ627*AL627/(AL627^2+AM627^2)+AK627*AM627/(AL627^2+AM627^2)</f>
        <v>458.08341595029884</v>
      </c>
      <c r="AO627">
        <f t="shared" ref="AO627:AO676" si="558">AK627*AL627/(AL627^2+AM627^2)-AJ627*AM627/(AL627^2+AM627^2)</f>
        <v>-19.243192449633412</v>
      </c>
      <c r="AQ627">
        <f t="shared" ref="AQ627:AQ676" si="559">Eadcg/(1+(Eadcg*A627/GBP)^2)</f>
        <v>9.6116877199953123E-5</v>
      </c>
      <c r="AR627">
        <f t="shared" ref="AR627:AR676" si="560">-(A627*Eadcg*Eadcg/GBP)/(1+(Eadcg*A627/GBP)^2)</f>
        <v>-0.98039214743952185</v>
      </c>
      <c r="AT627">
        <f t="shared" ref="AT627:AT676" si="561">-AR627*AH627+AG627*AQ627</f>
        <v>-648.93793571657318</v>
      </c>
      <c r="AU627">
        <f t="shared" ref="AU627:AU676" si="562">AQ627*AH627+AG627*AR627</f>
        <v>-35.968806366011435</v>
      </c>
      <c r="AV627">
        <f t="shared" si="511"/>
        <v>-3.0862221196767403</v>
      </c>
      <c r="AW627">
        <f t="shared" si="512"/>
        <v>477.09096811204557</v>
      </c>
      <c r="AX627">
        <f t="shared" si="513"/>
        <v>-1221.0204440065881</v>
      </c>
      <c r="AY627">
        <f t="shared" si="521"/>
        <v>-1.1983056116526343</v>
      </c>
      <c r="BA627">
        <f t="shared" si="502"/>
        <v>0.49578529033849367</v>
      </c>
      <c r="BB627">
        <f t="shared" si="514"/>
        <v>-6.0941272528399812</v>
      </c>
      <c r="BC627">
        <f t="shared" si="515"/>
        <v>-1.887916508024106</v>
      </c>
      <c r="BD627">
        <f t="shared" si="503"/>
        <v>-288.16964810645936</v>
      </c>
      <c r="BF627">
        <f t="shared" si="504"/>
        <v>-92.025901147831931</v>
      </c>
      <c r="BG627">
        <f t="shared" si="505"/>
        <v>-211.16610529165453</v>
      </c>
      <c r="BH627">
        <f t="shared" si="516"/>
        <v>-31.166105291654532</v>
      </c>
      <c r="BI627">
        <f t="shared" si="517"/>
        <v>-31.166105291654532</v>
      </c>
      <c r="BJ627">
        <f t="shared" si="506"/>
        <v>0</v>
      </c>
      <c r="BK627">
        <f t="shared" si="518"/>
        <v>0</v>
      </c>
      <c r="BM627">
        <f t="shared" si="519"/>
        <v>-85.931773894991963</v>
      </c>
      <c r="BN627">
        <f t="shared" si="507"/>
        <v>-102.9964571851952</v>
      </c>
      <c r="BQ627" s="56">
        <f t="shared" si="520"/>
        <v>10.807833547445156</v>
      </c>
    </row>
    <row r="628" spans="1:69" x14ac:dyDescent="0.25">
      <c r="A628">
        <f t="shared" ref="A628:A676" si="563">A627+100000</f>
        <v>5200000</v>
      </c>
      <c r="B628">
        <f t="shared" si="508"/>
        <v>5200</v>
      </c>
      <c r="C628">
        <f t="shared" si="539"/>
        <v>4.5227339148612673</v>
      </c>
      <c r="D628">
        <f t="shared" si="540"/>
        <v>1.3478487506762198</v>
      </c>
      <c r="F628">
        <f t="shared" si="541"/>
        <v>7.2956812045230993E-7</v>
      </c>
      <c r="G628">
        <f t="shared" si="542"/>
        <v>3.3407580728993366E-4</v>
      </c>
      <c r="H628">
        <f t="shared" si="481"/>
        <v>-3.1412585741927104</v>
      </c>
      <c r="J628">
        <f t="shared" si="482"/>
        <v>15</v>
      </c>
      <c r="M628">
        <f t="shared" si="543"/>
        <v>5.0802907845064844E-4</v>
      </c>
      <c r="N628">
        <f t="shared" si="484"/>
        <v>-1.5707963250000001</v>
      </c>
      <c r="O628">
        <f t="shared" si="544"/>
        <v>1293.8339034244257</v>
      </c>
      <c r="P628">
        <f t="shared" si="486"/>
        <v>1.5700234299826281</v>
      </c>
      <c r="Q628">
        <f t="shared" si="545"/>
        <v>905.19392579779367</v>
      </c>
      <c r="R628">
        <f t="shared" si="488"/>
        <v>1.5696915909201772</v>
      </c>
      <c r="S628">
        <f t="shared" si="546"/>
        <v>4.3372932560005066E-2</v>
      </c>
      <c r="T628">
        <f t="shared" si="490"/>
        <v>-1.5274097837682121</v>
      </c>
      <c r="U628">
        <f t="shared" si="547"/>
        <v>5.4956949979124391E-2</v>
      </c>
      <c r="V628">
        <f t="shared" si="492"/>
        <v>-1.5158116750447423</v>
      </c>
      <c r="X628">
        <f t="shared" si="548"/>
        <v>-83.073834327599783</v>
      </c>
      <c r="Y628">
        <f t="shared" si="549"/>
        <v>-187.22614007796179</v>
      </c>
      <c r="Z628">
        <f t="shared" si="510"/>
        <v>-7.2261400779617873</v>
      </c>
      <c r="AC628">
        <v>1</v>
      </c>
      <c r="AD628">
        <f t="shared" si="550"/>
        <v>1293.8335169760001</v>
      </c>
      <c r="AE628">
        <f t="shared" si="551"/>
        <v>-1.9868243175144651</v>
      </c>
      <c r="AF628">
        <f t="shared" si="552"/>
        <v>0.10935507023531998</v>
      </c>
      <c r="AG628">
        <f t="shared" si="553"/>
        <v>35.232458192672929</v>
      </c>
      <c r="AH628">
        <f t="shared" si="554"/>
        <v>-649.26760643314185</v>
      </c>
      <c r="AJ628">
        <f t="shared" si="497"/>
        <v>18000</v>
      </c>
      <c r="AK628">
        <f t="shared" si="555"/>
        <v>414614.83157640003</v>
      </c>
      <c r="AL628">
        <v>3</v>
      </c>
      <c r="AM628">
        <f t="shared" si="556"/>
        <v>905.19337342980009</v>
      </c>
      <c r="AN628">
        <f t="shared" si="557"/>
        <v>458.10093708485857</v>
      </c>
      <c r="AO628">
        <f t="shared" si="558"/>
        <v>-18.367011598582792</v>
      </c>
      <c r="AQ628">
        <f t="shared" si="559"/>
        <v>9.2455620446970963E-5</v>
      </c>
      <c r="AR628">
        <f t="shared" si="560"/>
        <v>-0.96153845264849802</v>
      </c>
      <c r="AT628">
        <f t="shared" si="561"/>
        <v>-624.29251220573519</v>
      </c>
      <c r="AU628">
        <f t="shared" si="562"/>
        <v>-33.937391772974522</v>
      </c>
      <c r="AV628">
        <f t="shared" si="511"/>
        <v>-3.0872847448060496</v>
      </c>
      <c r="AW628">
        <f t="shared" si="512"/>
        <v>476.97378225776305</v>
      </c>
      <c r="AX628">
        <f t="shared" si="513"/>
        <v>-1197.1271504044123</v>
      </c>
      <c r="AY628">
        <f t="shared" si="521"/>
        <v>-1.1916423916620629</v>
      </c>
      <c r="BA628">
        <f t="shared" si="502"/>
        <v>0.48517017059334416</v>
      </c>
      <c r="BB628">
        <f t="shared" si="514"/>
        <v>-6.2821181686791654</v>
      </c>
      <c r="BC628">
        <f t="shared" si="515"/>
        <v>-1.8956423531439868</v>
      </c>
      <c r="BD628">
        <f t="shared" si="503"/>
        <v>-288.61230642550606</v>
      </c>
      <c r="BF628">
        <f t="shared" si="504"/>
        <v>-92.390955260869546</v>
      </c>
      <c r="BG628">
        <f t="shared" si="505"/>
        <v>-211.36712036771726</v>
      </c>
      <c r="BH628">
        <f t="shared" si="516"/>
        <v>-31.367120367717263</v>
      </c>
      <c r="BI628">
        <f t="shared" si="517"/>
        <v>-31.367120367717263</v>
      </c>
      <c r="BJ628">
        <f t="shared" si="506"/>
        <v>0</v>
      </c>
      <c r="BK628">
        <f t="shared" si="518"/>
        <v>0</v>
      </c>
      <c r="BM628">
        <f t="shared" si="519"/>
        <v>-86.108837092190385</v>
      </c>
      <c r="BN628">
        <f t="shared" si="507"/>
        <v>-102.75481394221121</v>
      </c>
      <c r="BQ628" s="56">
        <f t="shared" si="520"/>
        <v>10.619842631605971</v>
      </c>
    </row>
    <row r="629" spans="1:69" x14ac:dyDescent="0.25">
      <c r="A629">
        <f t="shared" si="563"/>
        <v>5300000</v>
      </c>
      <c r="B629">
        <f t="shared" si="508"/>
        <v>5300</v>
      </c>
      <c r="C629">
        <f t="shared" si="539"/>
        <v>4.6054957313834537</v>
      </c>
      <c r="D629">
        <f t="shared" si="540"/>
        <v>1.3519210286459682</v>
      </c>
      <c r="F629">
        <f t="shared" si="541"/>
        <v>7.0229695505622044E-7</v>
      </c>
      <c r="G629">
        <f t="shared" si="542"/>
        <v>3.2777248147799755E-4</v>
      </c>
      <c r="H629">
        <f t="shared" si="481"/>
        <v>-3.1412648775185223</v>
      </c>
      <c r="J629">
        <f t="shared" si="482"/>
        <v>15</v>
      </c>
      <c r="M629">
        <f t="shared" si="543"/>
        <v>4.984436241402589E-4</v>
      </c>
      <c r="N629">
        <f t="shared" si="484"/>
        <v>-1.5707963250000001</v>
      </c>
      <c r="O629">
        <f t="shared" si="544"/>
        <v>1318.7153099209479</v>
      </c>
      <c r="P629">
        <f t="shared" si="486"/>
        <v>1.5700380129357059</v>
      </c>
      <c r="Q629">
        <f t="shared" si="545"/>
        <v>922.60148024941236</v>
      </c>
      <c r="R629">
        <f t="shared" si="488"/>
        <v>1.5697124349768028</v>
      </c>
      <c r="S629">
        <f t="shared" si="546"/>
        <v>4.2556071626830096E-2</v>
      </c>
      <c r="T629">
        <f t="shared" si="490"/>
        <v>-1.5282273997112814</v>
      </c>
      <c r="U629">
        <f t="shared" si="547"/>
        <v>5.3923070359786461E-2</v>
      </c>
      <c r="V629">
        <f t="shared" si="492"/>
        <v>-1.5168470901867404</v>
      </c>
      <c r="X629">
        <f t="shared" si="548"/>
        <v>-83.411883739824773</v>
      </c>
      <c r="Y629">
        <f t="shared" si="549"/>
        <v>-187.09731793345392</v>
      </c>
      <c r="Z629">
        <f t="shared" si="510"/>
        <v>-7.0973179334539225</v>
      </c>
      <c r="AC629">
        <v>1</v>
      </c>
      <c r="AD629">
        <f t="shared" si="550"/>
        <v>1318.714930764</v>
      </c>
      <c r="AE629">
        <f t="shared" si="551"/>
        <v>-2.0639754097256406</v>
      </c>
      <c r="AF629">
        <f t="shared" si="552"/>
        <v>0.11145805235522999</v>
      </c>
      <c r="AG629">
        <f t="shared" si="553"/>
        <v>33.919303564529791</v>
      </c>
      <c r="AH629">
        <f t="shared" si="554"/>
        <v>-637.08818673679968</v>
      </c>
      <c r="AJ629">
        <f t="shared" si="497"/>
        <v>18000</v>
      </c>
      <c r="AK629">
        <f t="shared" si="555"/>
        <v>422588.19372210006</v>
      </c>
      <c r="AL629">
        <v>4</v>
      </c>
      <c r="AM629">
        <f t="shared" si="556"/>
        <v>922.60093830345011</v>
      </c>
      <c r="AN629">
        <f t="shared" si="557"/>
        <v>458.1160409028131</v>
      </c>
      <c r="AO629">
        <f t="shared" si="558"/>
        <v>-17.523866674272913</v>
      </c>
      <c r="AQ629">
        <f t="shared" si="559"/>
        <v>8.8999643209330341E-5</v>
      </c>
      <c r="AR629">
        <f t="shared" si="560"/>
        <v>-0.94339621801890161</v>
      </c>
      <c r="AT629">
        <f t="shared" si="561"/>
        <v>-601.02356710610138</v>
      </c>
      <c r="AU629">
        <f t="shared" si="562"/>
        <v>-32.056043321924903</v>
      </c>
      <c r="AV629">
        <f t="shared" si="511"/>
        <v>-3.088307391218466</v>
      </c>
      <c r="AW629">
        <f t="shared" si="512"/>
        <v>476.85050965849979</v>
      </c>
      <c r="AX629">
        <f t="shared" si="513"/>
        <v>-1174.1287808762108</v>
      </c>
      <c r="AY629">
        <f t="shared" si="521"/>
        <v>-1.1850155016364887</v>
      </c>
      <c r="BA629">
        <f t="shared" si="502"/>
        <v>0.47494173306244192</v>
      </c>
      <c r="BB629">
        <f t="shared" si="514"/>
        <v>-6.4671933469398732</v>
      </c>
      <c r="BC629">
        <f t="shared" si="515"/>
        <v>-1.9032918895819773</v>
      </c>
      <c r="BD629">
        <f t="shared" si="503"/>
        <v>-289.05059257913524</v>
      </c>
      <c r="BF629">
        <f t="shared" si="504"/>
        <v>-92.749424774505314</v>
      </c>
      <c r="BG629">
        <f t="shared" si="505"/>
        <v>-211.57244333437549</v>
      </c>
      <c r="BH629">
        <f t="shared" si="516"/>
        <v>-31.572443334375492</v>
      </c>
      <c r="BI629">
        <f t="shared" si="517"/>
        <v>-31.572443334375492</v>
      </c>
      <c r="BJ629">
        <f t="shared" si="506"/>
        <v>0</v>
      </c>
      <c r="BK629">
        <f t="shared" si="518"/>
        <v>0</v>
      </c>
      <c r="BM629">
        <f t="shared" si="519"/>
        <v>-86.282231427565449</v>
      </c>
      <c r="BN629">
        <f t="shared" si="507"/>
        <v>-102.52185075524025</v>
      </c>
      <c r="BQ629" s="56">
        <f t="shared" si="520"/>
        <v>10.434767453345264</v>
      </c>
    </row>
    <row r="630" spans="1:69" x14ac:dyDescent="0.25">
      <c r="A630">
        <f t="shared" si="563"/>
        <v>5400000</v>
      </c>
      <c r="B630">
        <f t="shared" si="508"/>
        <v>5400</v>
      </c>
      <c r="C630">
        <f t="shared" si="539"/>
        <v>4.688331225727338</v>
      </c>
      <c r="D630">
        <f t="shared" si="540"/>
        <v>1.3558494682687667</v>
      </c>
      <c r="F630">
        <f t="shared" si="541"/>
        <v>6.7652678278706181E-7</v>
      </c>
      <c r="G630">
        <f t="shared" si="542"/>
        <v>3.217026126472271E-4</v>
      </c>
      <c r="H630">
        <f t="shared" si="481"/>
        <v>-3.141270947387353</v>
      </c>
      <c r="J630">
        <f t="shared" si="482"/>
        <v>15</v>
      </c>
      <c r="M630">
        <f t="shared" si="543"/>
        <v>4.8921318665617994E-4</v>
      </c>
      <c r="N630">
        <f t="shared" si="484"/>
        <v>-1.5707963250000001</v>
      </c>
      <c r="O630">
        <f t="shared" si="544"/>
        <v>1343.596716687525</v>
      </c>
      <c r="P630">
        <f t="shared" si="486"/>
        <v>1.5700520557797153</v>
      </c>
      <c r="Q630">
        <f t="shared" si="545"/>
        <v>940.00903508703163</v>
      </c>
      <c r="R630">
        <f t="shared" si="488"/>
        <v>1.5697325070322214</v>
      </c>
      <c r="S630">
        <f t="shared" si="546"/>
        <v>4.176938411494352E-2</v>
      </c>
      <c r="T630">
        <f t="shared" si="490"/>
        <v>-1.5290147874227569</v>
      </c>
      <c r="U630">
        <f t="shared" si="547"/>
        <v>5.2927318607407001E-2</v>
      </c>
      <c r="V630">
        <f t="shared" si="492"/>
        <v>-1.5178442660930156</v>
      </c>
      <c r="X630">
        <f t="shared" si="548"/>
        <v>-83.743367584132812</v>
      </c>
      <c r="Y630">
        <f t="shared" si="549"/>
        <v>-186.97287602453358</v>
      </c>
      <c r="Z630">
        <f t="shared" si="510"/>
        <v>-6.9728760245335764</v>
      </c>
      <c r="AC630">
        <v>1</v>
      </c>
      <c r="AD630">
        <f t="shared" si="550"/>
        <v>1343.5963445520001</v>
      </c>
      <c r="AE630">
        <f t="shared" si="551"/>
        <v>-2.1425960465503628</v>
      </c>
      <c r="AF630">
        <f t="shared" si="552"/>
        <v>0.11356103447513999</v>
      </c>
      <c r="AG630">
        <f t="shared" si="553"/>
        <v>32.678151803194822</v>
      </c>
      <c r="AH630">
        <f t="shared" si="554"/>
        <v>-625.35604039116254</v>
      </c>
      <c r="AJ630">
        <f t="shared" si="497"/>
        <v>18000</v>
      </c>
      <c r="AK630">
        <f t="shared" si="555"/>
        <v>430561.55586780002</v>
      </c>
      <c r="AL630">
        <v>5</v>
      </c>
      <c r="AM630">
        <f t="shared" si="556"/>
        <v>940.00850317710001</v>
      </c>
      <c r="AN630">
        <f t="shared" si="557"/>
        <v>458.1289574046113</v>
      </c>
      <c r="AO630">
        <f t="shared" si="558"/>
        <v>-16.711928838815258</v>
      </c>
      <c r="AQ630">
        <f t="shared" si="559"/>
        <v>8.5733881295148485E-5</v>
      </c>
      <c r="AR630">
        <f t="shared" si="560"/>
        <v>-0.9259259179876036</v>
      </c>
      <c r="AT630">
        <f t="shared" si="561"/>
        <v>-579.03056414349248</v>
      </c>
      <c r="AU630">
        <f t="shared" si="562"/>
        <v>-30.31116190704553</v>
      </c>
      <c r="AV630">
        <f t="shared" si="511"/>
        <v>-3.0892922713107653</v>
      </c>
      <c r="AW630">
        <f t="shared" si="512"/>
        <v>476.72207127928027</v>
      </c>
      <c r="AX630">
        <f t="shared" si="513"/>
        <v>-1151.9761587470121</v>
      </c>
      <c r="AY630">
        <f t="shared" si="521"/>
        <v>-1.1784248453537034</v>
      </c>
      <c r="BA630">
        <f t="shared" si="502"/>
        <v>0.46507874164076657</v>
      </c>
      <c r="BB630">
        <f t="shared" si="514"/>
        <v>-6.6494702254268852</v>
      </c>
      <c r="BC630">
        <f t="shared" si="515"/>
        <v>-1.9108674259570619</v>
      </c>
      <c r="BD630">
        <f t="shared" si="503"/>
        <v>-289.48463884147145</v>
      </c>
      <c r="BF630">
        <f t="shared" si="504"/>
        <v>-93.101579425172105</v>
      </c>
      <c r="BG630">
        <f t="shared" si="505"/>
        <v>-211.78175436386275</v>
      </c>
      <c r="BH630">
        <f t="shared" si="516"/>
        <v>-31.781754363862746</v>
      </c>
      <c r="BI630">
        <f t="shared" si="517"/>
        <v>-31.781754363862746</v>
      </c>
      <c r="BJ630">
        <f t="shared" si="506"/>
        <v>0</v>
      </c>
      <c r="BK630">
        <f t="shared" si="518"/>
        <v>0</v>
      </c>
      <c r="BM630">
        <f t="shared" si="519"/>
        <v>-86.452109199745223</v>
      </c>
      <c r="BN630">
        <f t="shared" si="507"/>
        <v>-102.29711552239132</v>
      </c>
      <c r="BQ630" s="56">
        <f t="shared" si="520"/>
        <v>10.25249057485825</v>
      </c>
    </row>
    <row r="631" spans="1:69" x14ac:dyDescent="0.25">
      <c r="A631">
        <f t="shared" si="563"/>
        <v>5500000</v>
      </c>
      <c r="B631">
        <f t="shared" si="508"/>
        <v>5500</v>
      </c>
      <c r="C631">
        <f t="shared" si="539"/>
        <v>4.7712365604372096</v>
      </c>
      <c r="D631">
        <f t="shared" si="540"/>
        <v>1.3596414430551129</v>
      </c>
      <c r="F631">
        <f t="shared" si="541"/>
        <v>6.5214943902922746E-7</v>
      </c>
      <c r="G631">
        <f t="shared" si="542"/>
        <v>3.1585346674724198E-4</v>
      </c>
      <c r="H631">
        <f t="shared" si="481"/>
        <v>-3.1412767965332531</v>
      </c>
      <c r="J631">
        <f t="shared" si="482"/>
        <v>15</v>
      </c>
      <c r="M631">
        <f t="shared" si="543"/>
        <v>4.8031840144424935E-4</v>
      </c>
      <c r="N631">
        <f t="shared" si="484"/>
        <v>-1.5707963250000001</v>
      </c>
      <c r="O631">
        <f t="shared" si="544"/>
        <v>1368.4781237094264</v>
      </c>
      <c r="P631">
        <f t="shared" si="486"/>
        <v>1.5700655879751295</v>
      </c>
      <c r="Q631">
        <f t="shared" si="545"/>
        <v>957.41659028959725</v>
      </c>
      <c r="R631">
        <f t="shared" si="488"/>
        <v>1.5697518491955271</v>
      </c>
      <c r="S631">
        <f t="shared" si="546"/>
        <v>4.1011229897906364E-2</v>
      </c>
      <c r="T631">
        <f t="shared" si="490"/>
        <v>-1.5297735919124997</v>
      </c>
      <c r="U631">
        <f t="shared" si="547"/>
        <v>5.1967626581464955E-2</v>
      </c>
      <c r="V631">
        <f t="shared" si="492"/>
        <v>-1.5188052808159533</v>
      </c>
      <c r="X631">
        <f t="shared" si="548"/>
        <v>-84.068539137197646</v>
      </c>
      <c r="Y631">
        <f t="shared" si="549"/>
        <v>-186.85260182489557</v>
      </c>
      <c r="Z631">
        <f t="shared" si="510"/>
        <v>-6.8526018248955722</v>
      </c>
      <c r="AC631">
        <v>1</v>
      </c>
      <c r="AD631">
        <f t="shared" si="550"/>
        <v>1368.4777583400003</v>
      </c>
      <c r="AE631">
        <f t="shared" si="551"/>
        <v>-2.222686227988631</v>
      </c>
      <c r="AF631">
        <f t="shared" si="552"/>
        <v>0.11566401659504999</v>
      </c>
      <c r="AG631">
        <f t="shared" si="553"/>
        <v>31.503838048662836</v>
      </c>
      <c r="AH631">
        <f t="shared" si="554"/>
        <v>-614.04703943669415</v>
      </c>
      <c r="AJ631">
        <f t="shared" si="497"/>
        <v>18000</v>
      </c>
      <c r="AK631">
        <f t="shared" si="555"/>
        <v>438534.91801350005</v>
      </c>
      <c r="AL631">
        <v>6</v>
      </c>
      <c r="AM631">
        <f t="shared" si="556"/>
        <v>957.41606805075003</v>
      </c>
      <c r="AN631">
        <f t="shared" si="557"/>
        <v>458.13989305110897</v>
      </c>
      <c r="AO631">
        <f t="shared" si="558"/>
        <v>-15.92950144731112</v>
      </c>
      <c r="AQ631">
        <f t="shared" si="559"/>
        <v>8.26446274161601E-5</v>
      </c>
      <c r="AR631">
        <f t="shared" si="560"/>
        <v>-0.90909090157776118</v>
      </c>
      <c r="AT631">
        <f t="shared" si="561"/>
        <v>-558.22197306970168</v>
      </c>
      <c r="AU631">
        <f t="shared" si="562"/>
        <v>-28.690600223608914</v>
      </c>
      <c r="AV631">
        <f t="shared" si="511"/>
        <v>-3.0902414373399583</v>
      </c>
      <c r="AW631">
        <f t="shared" si="512"/>
        <v>476.5892789084524</v>
      </c>
      <c r="AX631">
        <f t="shared" si="513"/>
        <v>-1130.623632965232</v>
      </c>
      <c r="AY631">
        <f t="shared" si="521"/>
        <v>-1.1718703463893809</v>
      </c>
      <c r="BA631">
        <f t="shared" si="502"/>
        <v>0.4555615161283727</v>
      </c>
      <c r="BB631">
        <f t="shared" si="514"/>
        <v>-6.8290594073550261</v>
      </c>
      <c r="BC631">
        <f t="shared" si="515"/>
        <v>-1.9183710909505773</v>
      </c>
      <c r="BD631">
        <f t="shared" si="503"/>
        <v>-289.91456717697116</v>
      </c>
      <c r="BF631">
        <f t="shared" si="504"/>
        <v>-93.447672732562651</v>
      </c>
      <c r="BG631">
        <f t="shared" si="505"/>
        <v>-211.99475367921079</v>
      </c>
      <c r="BH631">
        <f t="shared" si="516"/>
        <v>-31.994753679210788</v>
      </c>
      <c r="BI631">
        <f t="shared" si="517"/>
        <v>-31.994753679210788</v>
      </c>
      <c r="BJ631">
        <f t="shared" si="506"/>
        <v>0</v>
      </c>
      <c r="BK631">
        <f t="shared" si="518"/>
        <v>0</v>
      </c>
      <c r="BM631">
        <f t="shared" si="519"/>
        <v>-86.618613325207605</v>
      </c>
      <c r="BN631">
        <f t="shared" si="507"/>
        <v>-102.08018650223963</v>
      </c>
      <c r="BQ631" s="56">
        <f t="shared" si="520"/>
        <v>10.072901392930111</v>
      </c>
    </row>
    <row r="632" spans="1:69" x14ac:dyDescent="0.25">
      <c r="A632">
        <f t="shared" si="563"/>
        <v>5600000</v>
      </c>
      <c r="B632">
        <f t="shared" si="508"/>
        <v>5600</v>
      </c>
      <c r="C632">
        <f t="shared" si="539"/>
        <v>4.8542081570900208</v>
      </c>
      <c r="D632">
        <f t="shared" si="540"/>
        <v>1.3633038387251399</v>
      </c>
      <c r="F632">
        <f t="shared" si="541"/>
        <v>6.2906632969953537E-7</v>
      </c>
      <c r="G632">
        <f t="shared" si="542"/>
        <v>3.1021321930557624E-4</v>
      </c>
      <c r="H632">
        <f t="shared" si="481"/>
        <v>-3.1412824367806946</v>
      </c>
      <c r="J632">
        <f t="shared" si="482"/>
        <v>15</v>
      </c>
      <c r="M632">
        <f t="shared" si="543"/>
        <v>4.7174128713274496E-4</v>
      </c>
      <c r="N632">
        <f t="shared" si="484"/>
        <v>-1.5707963250000001</v>
      </c>
      <c r="O632">
        <f t="shared" si="544"/>
        <v>1393.359530972974</v>
      </c>
      <c r="P632">
        <f t="shared" si="486"/>
        <v>1.5700786368781039</v>
      </c>
      <c r="Q632">
        <f t="shared" si="545"/>
        <v>974.8241458375586</v>
      </c>
      <c r="R632">
        <f t="shared" si="488"/>
        <v>1.5697705005680263</v>
      </c>
      <c r="S632">
        <f t="shared" si="546"/>
        <v>4.028008550737186E-2</v>
      </c>
      <c r="T632">
        <f t="shared" si="490"/>
        <v>-1.5305053410194693</v>
      </c>
      <c r="U632">
        <f t="shared" si="547"/>
        <v>5.1042072865110269E-2</v>
      </c>
      <c r="V632">
        <f t="shared" si="492"/>
        <v>-1.5197320646447012</v>
      </c>
      <c r="X632">
        <f t="shared" si="548"/>
        <v>-84.387637190865178</v>
      </c>
      <c r="Y632">
        <f t="shared" si="549"/>
        <v>-186.73629581774298</v>
      </c>
      <c r="Z632">
        <f t="shared" si="510"/>
        <v>-6.7362958177429846</v>
      </c>
      <c r="AC632">
        <v>1</v>
      </c>
      <c r="AD632">
        <f t="shared" si="550"/>
        <v>1393.359172128</v>
      </c>
      <c r="AE632">
        <f t="shared" si="551"/>
        <v>-2.3042459540404443</v>
      </c>
      <c r="AF632">
        <f t="shared" si="552"/>
        <v>0.11776699871495999</v>
      </c>
      <c r="AG632">
        <f t="shared" si="553"/>
        <v>30.391651981761193</v>
      </c>
      <c r="AH632">
        <f t="shared" si="554"/>
        <v>-603.13875610855257</v>
      </c>
      <c r="AJ632">
        <f t="shared" si="497"/>
        <v>18000</v>
      </c>
      <c r="AK632">
        <f t="shared" si="555"/>
        <v>446508.28015920002</v>
      </c>
      <c r="AL632">
        <v>7</v>
      </c>
      <c r="AM632">
        <f t="shared" si="556"/>
        <v>974.82363292440004</v>
      </c>
      <c r="AN632">
        <f t="shared" si="557"/>
        <v>458.14903345932737</v>
      </c>
      <c r="AO632">
        <f t="shared" si="558"/>
        <v>-15.175008346286102</v>
      </c>
      <c r="AQ632">
        <f t="shared" si="559"/>
        <v>7.9719387119583961E-5</v>
      </c>
      <c r="AR632">
        <f t="shared" si="560"/>
        <v>-0.89285713573934045</v>
      </c>
      <c r="AT632">
        <f t="shared" si="561"/>
        <v>-538.51431942860131</v>
      </c>
      <c r="AU632">
        <f t="shared" si="562"/>
        <v>-27.18348519080719</v>
      </c>
      <c r="AV632">
        <f t="shared" si="511"/>
        <v>-3.091156795642342</v>
      </c>
      <c r="AW632">
        <f t="shared" si="512"/>
        <v>476.45284864685073</v>
      </c>
      <c r="AX632">
        <f t="shared" si="513"/>
        <v>-1110.028768815914</v>
      </c>
      <c r="AY632">
        <f t="shared" si="521"/>
        <v>-1.1653519452114789</v>
      </c>
      <c r="BA632">
        <f t="shared" si="502"/>
        <v>0.4463717918109682</v>
      </c>
      <c r="BB632">
        <f t="shared" si="514"/>
        <v>-7.0060651634847915</v>
      </c>
      <c r="BC632">
        <f t="shared" si="515"/>
        <v>-1.9258048504308631</v>
      </c>
      <c r="BD632">
        <f t="shared" si="503"/>
        <v>-290.3404902215936</v>
      </c>
      <c r="BF632">
        <f t="shared" si="504"/>
        <v>-93.787943257596368</v>
      </c>
      <c r="BG632">
        <f t="shared" si="505"/>
        <v>-212.21116007116808</v>
      </c>
      <c r="BH632">
        <f t="shared" si="516"/>
        <v>-32.211160071168081</v>
      </c>
      <c r="BI632">
        <f t="shared" si="517"/>
        <v>-32.211160071168081</v>
      </c>
      <c r="BJ632">
        <f t="shared" si="506"/>
        <v>0</v>
      </c>
      <c r="BK632">
        <f t="shared" si="518"/>
        <v>0</v>
      </c>
      <c r="BM632">
        <f t="shared" si="519"/>
        <v>-86.781878094111576</v>
      </c>
      <c r="BN632">
        <f t="shared" si="507"/>
        <v>-101.8706698495745</v>
      </c>
      <c r="BQ632" s="56">
        <f t="shared" si="520"/>
        <v>9.8958956368003452</v>
      </c>
    </row>
    <row r="633" spans="1:69" x14ac:dyDescent="0.25">
      <c r="A633">
        <f t="shared" si="563"/>
        <v>5700000</v>
      </c>
      <c r="B633">
        <f t="shared" si="508"/>
        <v>5700</v>
      </c>
      <c r="C633">
        <f t="shared" si="539"/>
        <v>4.9372426750413831</v>
      </c>
      <c r="D633">
        <f t="shared" si="540"/>
        <v>1.3668430922492163</v>
      </c>
      <c r="F633">
        <f t="shared" si="541"/>
        <v>6.0718743276758308E-7</v>
      </c>
      <c r="G633">
        <f t="shared" si="542"/>
        <v>3.0477087563984622E-4</v>
      </c>
      <c r="H633">
        <f t="shared" si="481"/>
        <v>-3.1412878791243606</v>
      </c>
      <c r="J633">
        <f t="shared" si="482"/>
        <v>15</v>
      </c>
      <c r="M633">
        <f t="shared" si="543"/>
        <v>4.6346512420059158E-4</v>
      </c>
      <c r="N633">
        <f t="shared" si="484"/>
        <v>-1.5707963250000001</v>
      </c>
      <c r="O633">
        <f t="shared" si="544"/>
        <v>1418.2409384654497</v>
      </c>
      <c r="P633">
        <f t="shared" si="486"/>
        <v>1.5700912279250652</v>
      </c>
      <c r="Q633">
        <f t="shared" si="545"/>
        <v>992.23170171273671</v>
      </c>
      <c r="R633">
        <f t="shared" si="488"/>
        <v>1.5697884975070795</v>
      </c>
      <c r="S633">
        <f t="shared" si="546"/>
        <v>3.9574533950388659E-2</v>
      </c>
      <c r="T633">
        <f t="shared" si="490"/>
        <v>-1.5312114556561465</v>
      </c>
      <c r="U633">
        <f t="shared" si="547"/>
        <v>5.0148869996762713E-2</v>
      </c>
      <c r="V633">
        <f t="shared" si="492"/>
        <v>-1.5206264129985281</v>
      </c>
      <c r="X633">
        <f t="shared" si="548"/>
        <v>-84.700887139319079</v>
      </c>
      <c r="Y633">
        <f t="shared" si="549"/>
        <v>-186.62377056350107</v>
      </c>
      <c r="Z633">
        <f t="shared" si="510"/>
        <v>-6.6237705635010684</v>
      </c>
      <c r="AC633">
        <v>1</v>
      </c>
      <c r="AD633">
        <f t="shared" si="550"/>
        <v>1418.2405859160001</v>
      </c>
      <c r="AE633">
        <f t="shared" si="551"/>
        <v>-2.3872752247058053</v>
      </c>
      <c r="AF633">
        <f t="shared" si="552"/>
        <v>0.11986998083486999</v>
      </c>
      <c r="AG633">
        <f t="shared" si="553"/>
        <v>29.337290692021181</v>
      </c>
      <c r="AH633">
        <f t="shared" si="554"/>
        <v>-592.61031606330312</v>
      </c>
      <c r="AJ633">
        <f t="shared" si="497"/>
        <v>18000</v>
      </c>
      <c r="AK633">
        <f t="shared" si="555"/>
        <v>454481.64230490004</v>
      </c>
      <c r="AL633">
        <v>8</v>
      </c>
      <c r="AM633">
        <f t="shared" si="556"/>
        <v>992.23119779805006</v>
      </c>
      <c r="AN633">
        <f t="shared" si="557"/>
        <v>458.15654575351044</v>
      </c>
      <c r="AO633">
        <f t="shared" si="558"/>
        <v>-14.446983390346375</v>
      </c>
      <c r="AQ633">
        <f t="shared" si="559"/>
        <v>7.694675225494958E-5</v>
      </c>
      <c r="AR633">
        <f t="shared" si="560"/>
        <v>-0.87719297570642529</v>
      </c>
      <c r="AT633">
        <f t="shared" si="561"/>
        <v>-519.83134917265534</v>
      </c>
      <c r="AU633">
        <f t="shared" si="562"/>
        <v>-25.780064760472325</v>
      </c>
      <c r="AV633">
        <f t="shared" si="511"/>
        <v>-3.0920401193652354</v>
      </c>
      <c r="AW633">
        <f t="shared" si="512"/>
        <v>476.31341258693044</v>
      </c>
      <c r="AX633">
        <f t="shared" si="513"/>
        <v>-1090.1520705171292</v>
      </c>
      <c r="AY633">
        <f t="shared" si="521"/>
        <v>-1.1588695966025069</v>
      </c>
      <c r="BA633">
        <f t="shared" si="502"/>
        <v>0.43749259398297785</v>
      </c>
      <c r="BB633">
        <f t="shared" si="514"/>
        <v>-7.1805858891556227</v>
      </c>
      <c r="BC633">
        <f t="shared" si="515"/>
        <v>-1.9331705227627285</v>
      </c>
      <c r="BD633">
        <f t="shared" si="503"/>
        <v>-290.76251215996803</v>
      </c>
      <c r="BF633">
        <f t="shared" si="504"/>
        <v>-94.122615741028014</v>
      </c>
      <c r="BG633">
        <f t="shared" si="505"/>
        <v>-212.43070954307746</v>
      </c>
      <c r="BH633">
        <f t="shared" si="516"/>
        <v>-32.430709543077455</v>
      </c>
      <c r="BI633">
        <f t="shared" si="517"/>
        <v>-32.430709543077455</v>
      </c>
      <c r="BJ633">
        <f t="shared" si="506"/>
        <v>0</v>
      </c>
      <c r="BK633">
        <f t="shared" si="518"/>
        <v>0</v>
      </c>
      <c r="BM633">
        <f t="shared" si="519"/>
        <v>-86.942029851872405</v>
      </c>
      <c r="BN633">
        <f t="shared" si="507"/>
        <v>-101.66819738310947</v>
      </c>
      <c r="BQ633" s="56">
        <f t="shared" si="520"/>
        <v>9.721374911129514</v>
      </c>
    </row>
    <row r="634" spans="1:69" x14ac:dyDescent="0.25">
      <c r="A634">
        <f t="shared" si="563"/>
        <v>5800000</v>
      </c>
      <c r="B634">
        <f t="shared" si="508"/>
        <v>5800</v>
      </c>
      <c r="C634">
        <f t="shared" si="539"/>
        <v>5.0203369922072154</v>
      </c>
      <c r="D634">
        <f t="shared" si="540"/>
        <v>1.3702652272610121</v>
      </c>
      <c r="F634">
        <f t="shared" si="541"/>
        <v>5.8643041922770546E-7</v>
      </c>
      <c r="G634">
        <f t="shared" si="542"/>
        <v>2.9951619932386682E-4</v>
      </c>
      <c r="H634">
        <f t="shared" si="481"/>
        <v>-3.1412931338006764</v>
      </c>
      <c r="J634">
        <f t="shared" si="482"/>
        <v>15</v>
      </c>
      <c r="M634">
        <f t="shared" si="543"/>
        <v>4.5547434619713306E-4</v>
      </c>
      <c r="N634">
        <f t="shared" si="484"/>
        <v>-1.5707963250000001</v>
      </c>
      <c r="O634">
        <f t="shared" si="544"/>
        <v>1443.1223461750126</v>
      </c>
      <c r="P634">
        <f t="shared" si="486"/>
        <v>1.5701033847982055</v>
      </c>
      <c r="Q634">
        <f t="shared" si="545"/>
        <v>1009.6392578982068</v>
      </c>
      <c r="R634">
        <f t="shared" si="488"/>
        <v>1.569805873862647</v>
      </c>
      <c r="S634">
        <f t="shared" si="546"/>
        <v>3.8893255574171573E-2</v>
      </c>
      <c r="T634">
        <f t="shared" si="490"/>
        <v>-1.5318932589971419</v>
      </c>
      <c r="U634">
        <f t="shared" si="547"/>
        <v>4.9286353010637232E-2</v>
      </c>
      <c r="V634">
        <f t="shared" si="492"/>
        <v>-1.5214899979943879</v>
      </c>
      <c r="X634">
        <f t="shared" si="548"/>
        <v>-85.008501966165554</v>
      </c>
      <c r="Y634">
        <f t="shared" si="549"/>
        <v>-186.51484984110257</v>
      </c>
      <c r="Z634">
        <f t="shared" si="510"/>
        <v>-6.5148498411025741</v>
      </c>
      <c r="AC634">
        <v>1</v>
      </c>
      <c r="AD634">
        <f t="shared" si="550"/>
        <v>1443.1219997040002</v>
      </c>
      <c r="AE634">
        <f t="shared" si="551"/>
        <v>-2.4717740399847119</v>
      </c>
      <c r="AF634">
        <f t="shared" si="552"/>
        <v>0.12197296295478</v>
      </c>
      <c r="AG634">
        <f t="shared" si="553"/>
        <v>28.33681714574875</v>
      </c>
      <c r="AH634">
        <f t="shared" si="554"/>
        <v>-582.44226651273107</v>
      </c>
      <c r="AJ634">
        <f t="shared" si="497"/>
        <v>18000</v>
      </c>
      <c r="AK634">
        <f t="shared" si="555"/>
        <v>462455.00445060001</v>
      </c>
      <c r="AL634">
        <v>9</v>
      </c>
      <c r="AM634">
        <f t="shared" si="556"/>
        <v>1009.6387626717001</v>
      </c>
      <c r="AN634">
        <f t="shared" si="557"/>
        <v>458.1625806202357</v>
      </c>
      <c r="AO634">
        <f t="shared" si="558"/>
        <v>-13.744061031985213</v>
      </c>
      <c r="AQ634">
        <f t="shared" si="559"/>
        <v>7.4316289578505582E-5</v>
      </c>
      <c r="AR634">
        <f t="shared" si="560"/>
        <v>-0.86206895911066472</v>
      </c>
      <c r="AT634">
        <f t="shared" si="561"/>
        <v>-502.10329254757772</v>
      </c>
      <c r="AU634">
        <f t="shared" si="562"/>
        <v>-24.471575409485784</v>
      </c>
      <c r="AV634">
        <f t="shared" si="511"/>
        <v>-3.0928930598896374</v>
      </c>
      <c r="AW634">
        <f t="shared" si="512"/>
        <v>476.17152894685955</v>
      </c>
      <c r="AX634">
        <f t="shared" si="513"/>
        <v>-1070.9567319434343</v>
      </c>
      <c r="AY634">
        <f t="shared" si="521"/>
        <v>-1.1524232673701589</v>
      </c>
      <c r="BA634">
        <f t="shared" si="502"/>
        <v>0.42890812558832753</v>
      </c>
      <c r="BB634">
        <f t="shared" si="514"/>
        <v>-7.3527145210219649</v>
      </c>
      <c r="BC634">
        <f t="shared" si="515"/>
        <v>-1.9404697925194785</v>
      </c>
      <c r="BD634">
        <f t="shared" si="503"/>
        <v>-291.18072951103511</v>
      </c>
      <c r="BF634">
        <f t="shared" si="504"/>
        <v>-94.45190213601964</v>
      </c>
      <c r="BG634">
        <f t="shared" si="505"/>
        <v>-212.65315407159665</v>
      </c>
      <c r="BH634">
        <f t="shared" si="516"/>
        <v>-32.653154071596646</v>
      </c>
      <c r="BI634">
        <f t="shared" si="517"/>
        <v>-32.653154071596646</v>
      </c>
      <c r="BJ634">
        <f t="shared" si="506"/>
        <v>0</v>
      </c>
      <c r="BK634">
        <f t="shared" si="518"/>
        <v>0</v>
      </c>
      <c r="BM634">
        <f t="shared" si="519"/>
        <v>-87.099187614997703</v>
      </c>
      <c r="BN634">
        <f t="shared" si="507"/>
        <v>-101.47242456056152</v>
      </c>
      <c r="BQ634" s="56">
        <f t="shared" si="520"/>
        <v>9.5492462792631709</v>
      </c>
    </row>
    <row r="635" spans="1:69" x14ac:dyDescent="0.25">
      <c r="A635">
        <f t="shared" si="563"/>
        <v>5900000</v>
      </c>
      <c r="B635">
        <f t="shared" si="508"/>
        <v>5900</v>
      </c>
      <c r="C635">
        <f t="shared" si="539"/>
        <v>5.1034881876597389</v>
      </c>
      <c r="D635">
        <f t="shared" si="540"/>
        <v>1.3735758862231155</v>
      </c>
      <c r="F635">
        <f t="shared" si="541"/>
        <v>5.6671987746544843E-7</v>
      </c>
      <c r="G635">
        <f t="shared" si="542"/>
        <v>2.9443964792842897E-4</v>
      </c>
      <c r="H635">
        <f t="shared" si="481"/>
        <v>-3.1412982103520717</v>
      </c>
      <c r="J635">
        <f t="shared" si="482"/>
        <v>15</v>
      </c>
      <c r="M635">
        <f t="shared" si="543"/>
        <v>4.4775444202430032E-4</v>
      </c>
      <c r="N635">
        <f t="shared" si="484"/>
        <v>-1.5707963250000001</v>
      </c>
      <c r="O635">
        <f t="shared" si="544"/>
        <v>1468.0037540906239</v>
      </c>
      <c r="P635">
        <f t="shared" si="486"/>
        <v>1.5701151295741458</v>
      </c>
      <c r="Q635">
        <f t="shared" si="545"/>
        <v>1027.0468143781911</v>
      </c>
      <c r="R635">
        <f t="shared" si="488"/>
        <v>1.5698226611897805</v>
      </c>
      <c r="S635">
        <f t="shared" si="546"/>
        <v>3.8235019854842914E-2</v>
      </c>
      <c r="T635">
        <f t="shared" si="490"/>
        <v>-1.5325519847367379</v>
      </c>
      <c r="U635">
        <f t="shared" si="547"/>
        <v>4.8452969132469166E-2</v>
      </c>
      <c r="V635">
        <f t="shared" si="492"/>
        <v>-1.5223243788449343</v>
      </c>
      <c r="X635">
        <f t="shared" si="548"/>
        <v>-85.310683142262022</v>
      </c>
      <c r="Y635">
        <f t="shared" si="549"/>
        <v>-186.40936785690735</v>
      </c>
      <c r="Z635">
        <f t="shared" si="510"/>
        <v>-6.4093678569073518</v>
      </c>
      <c r="AC635">
        <v>1</v>
      </c>
      <c r="AD635">
        <f t="shared" si="550"/>
        <v>1468.0034134920002</v>
      </c>
      <c r="AE635">
        <f t="shared" si="551"/>
        <v>-2.5577423998771645</v>
      </c>
      <c r="AF635">
        <f t="shared" si="552"/>
        <v>0.12407594507469</v>
      </c>
      <c r="AG635">
        <f t="shared" si="553"/>
        <v>27.386623507125371</v>
      </c>
      <c r="AH635">
        <f t="shared" si="554"/>
        <v>-572.61645753234836</v>
      </c>
      <c r="AJ635">
        <f t="shared" si="497"/>
        <v>18000</v>
      </c>
      <c r="AK635">
        <f t="shared" si="555"/>
        <v>470428.36659630004</v>
      </c>
      <c r="AL635">
        <v>10</v>
      </c>
      <c r="AM635">
        <f t="shared" si="556"/>
        <v>1027.0463275453501</v>
      </c>
      <c r="AN635">
        <f t="shared" si="557"/>
        <v>458.16727410878201</v>
      </c>
      <c r="AO635">
        <f t="shared" si="558"/>
        <v>-13.064967858832718</v>
      </c>
      <c r="AQ635">
        <f t="shared" si="559"/>
        <v>7.1818442460367399E-5</v>
      </c>
      <c r="AR635">
        <f t="shared" si="560"/>
        <v>-0.84745762103233535</v>
      </c>
      <c r="AT635">
        <f t="shared" si="561"/>
        <v>-485.26621399968269</v>
      </c>
      <c r="AU635">
        <f t="shared" si="562"/>
        <v>-23.250127227563844</v>
      </c>
      <c r="AV635">
        <f t="shared" si="511"/>
        <v>-3.0937171570980726</v>
      </c>
      <c r="AW635">
        <f t="shared" si="512"/>
        <v>476.02769088240149</v>
      </c>
      <c r="AX635">
        <f t="shared" si="513"/>
        <v>-1052.4084122157838</v>
      </c>
      <c r="AY635">
        <f t="shared" si="521"/>
        <v>-1.1460129343122223</v>
      </c>
      <c r="BA635">
        <f t="shared" si="502"/>
        <v>0.42060366640487745</v>
      </c>
      <c r="BB635">
        <f t="shared" si="514"/>
        <v>-7.5225389177078563</v>
      </c>
      <c r="BC635">
        <f t="shared" si="515"/>
        <v>-1.9477042227858503</v>
      </c>
      <c r="BD635">
        <f t="shared" si="503"/>
        <v>-291.59523183295357</v>
      </c>
      <c r="BF635">
        <f t="shared" si="504"/>
        <v>-94.776002546301044</v>
      </c>
      <c r="BG635">
        <f t="shared" si="505"/>
        <v>-212.87826047233244</v>
      </c>
      <c r="BH635">
        <f t="shared" si="516"/>
        <v>-32.878260472332443</v>
      </c>
      <c r="BI635">
        <f t="shared" si="517"/>
        <v>-32.878260472332443</v>
      </c>
      <c r="BJ635">
        <f t="shared" si="506"/>
        <v>0</v>
      </c>
      <c r="BK635">
        <f t="shared" si="518"/>
        <v>0</v>
      </c>
      <c r="BM635">
        <f t="shared" si="519"/>
        <v>-87.253463628593181</v>
      </c>
      <c r="BN635">
        <f t="shared" si="507"/>
        <v>-101.28302863937884</v>
      </c>
      <c r="BQ635" s="56">
        <f t="shared" si="520"/>
        <v>9.3794218825772795</v>
      </c>
    </row>
    <row r="636" spans="1:69" x14ac:dyDescent="0.25">
      <c r="A636">
        <f t="shared" si="563"/>
        <v>6000000</v>
      </c>
      <c r="B636">
        <f t="shared" si="508"/>
        <v>6000</v>
      </c>
      <c r="C636">
        <f t="shared" si="539"/>
        <v>5.1866935258432898</v>
      </c>
      <c r="D636">
        <f t="shared" si="540"/>
        <v>1.3767803596813646</v>
      </c>
      <c r="F636">
        <f t="shared" si="541"/>
        <v>5.4798662734952854E-7</v>
      </c>
      <c r="G636">
        <f t="shared" si="542"/>
        <v>2.8953231518802586E-4</v>
      </c>
      <c r="H636">
        <f t="shared" si="481"/>
        <v>-3.1413031176848123</v>
      </c>
      <c r="J636">
        <f t="shared" si="482"/>
        <v>15</v>
      </c>
      <c r="M636">
        <f t="shared" si="543"/>
        <v>4.4029186799056196E-4</v>
      </c>
      <c r="N636">
        <f t="shared" si="484"/>
        <v>-1.5707963250000001</v>
      </c>
      <c r="O636">
        <f t="shared" si="544"/>
        <v>1492.8851622019815</v>
      </c>
      <c r="P636">
        <f t="shared" si="486"/>
        <v>1.5701264828577335</v>
      </c>
      <c r="Q636">
        <f t="shared" si="545"/>
        <v>1044.4543711379642</v>
      </c>
      <c r="R636">
        <f t="shared" si="488"/>
        <v>1.5698388889398645</v>
      </c>
      <c r="S636">
        <f t="shared" si="546"/>
        <v>3.7598678003000402E-2</v>
      </c>
      <c r="T636">
        <f t="shared" si="490"/>
        <v>-1.5331887845235512</v>
      </c>
      <c r="U636">
        <f t="shared" si="547"/>
        <v>4.7647268496980595E-2</v>
      </c>
      <c r="V636">
        <f t="shared" si="492"/>
        <v>-1.5231310112225507</v>
      </c>
      <c r="X636">
        <f t="shared" si="548"/>
        <v>-85.60762144377756</v>
      </c>
      <c r="Y636">
        <f t="shared" si="549"/>
        <v>-186.30716851573715</v>
      </c>
      <c r="Z636">
        <f t="shared" si="510"/>
        <v>-6.3071685157371462</v>
      </c>
      <c r="AC636">
        <v>1</v>
      </c>
      <c r="AD636">
        <f t="shared" si="550"/>
        <v>1492.8848272800001</v>
      </c>
      <c r="AE636">
        <f t="shared" si="551"/>
        <v>-2.6451803043831639</v>
      </c>
      <c r="AF636">
        <f t="shared" si="552"/>
        <v>0.1261789271946</v>
      </c>
      <c r="AG636">
        <f t="shared" si="553"/>
        <v>26.483398675391037</v>
      </c>
      <c r="AH636">
        <f t="shared" si="554"/>
        <v>-563.11593503794165</v>
      </c>
      <c r="AJ636">
        <f t="shared" si="497"/>
        <v>18000</v>
      </c>
      <c r="AK636">
        <f t="shared" si="555"/>
        <v>478401.72874200001</v>
      </c>
      <c r="AL636">
        <v>11</v>
      </c>
      <c r="AM636">
        <f t="shared" si="556"/>
        <v>1044.4538924190001</v>
      </c>
      <c r="AN636">
        <f t="shared" si="557"/>
        <v>458.17074921167227</v>
      </c>
      <c r="AO636">
        <f t="shared" si="558"/>
        <v>-12.408514969153311</v>
      </c>
      <c r="AQ636">
        <f t="shared" si="559"/>
        <v>6.9444443962191359E-5</v>
      </c>
      <c r="AR636">
        <f t="shared" si="560"/>
        <v>-0.8333333275462963</v>
      </c>
      <c r="AT636">
        <f t="shared" si="561"/>
        <v>-469.26143681461667</v>
      </c>
      <c r="AU636">
        <f t="shared" si="562"/>
        <v>-22.108604015893746</v>
      </c>
      <c r="AV636">
        <f t="shared" si="511"/>
        <v>-3.0945138486214701</v>
      </c>
      <c r="AW636">
        <f t="shared" si="512"/>
        <v>475.88233416451004</v>
      </c>
      <c r="AX636">
        <f t="shared" si="513"/>
        <v>-1034.4750333207467</v>
      </c>
      <c r="AY636">
        <f t="shared" si="521"/>
        <v>-1.1396385824062563</v>
      </c>
      <c r="BA636">
        <f t="shared" si="502"/>
        <v>0.41256548241098523</v>
      </c>
      <c r="BB636">
        <f t="shared" si="514"/>
        <v>-7.6901422080876021</v>
      </c>
      <c r="BC636">
        <f t="shared" si="515"/>
        <v>-1.9548752662152138</v>
      </c>
      <c r="BD636">
        <f t="shared" si="503"/>
        <v>-292.00610235663061</v>
      </c>
      <c r="BF636">
        <f t="shared" si="504"/>
        <v>-95.095106080088016</v>
      </c>
      <c r="BG636">
        <f t="shared" si="505"/>
        <v>-213.10580936053535</v>
      </c>
      <c r="BH636">
        <f t="shared" si="516"/>
        <v>-33.105809360535346</v>
      </c>
      <c r="BI636">
        <f t="shared" si="517"/>
        <v>-33.105809360535346</v>
      </c>
      <c r="BJ636">
        <f t="shared" si="506"/>
        <v>0</v>
      </c>
      <c r="BK636">
        <f t="shared" si="518"/>
        <v>0</v>
      </c>
      <c r="BM636">
        <f t="shared" si="519"/>
        <v>-87.404963872000408</v>
      </c>
      <c r="BN636">
        <f t="shared" si="507"/>
        <v>-101.09970700390471</v>
      </c>
      <c r="BQ636" s="56">
        <f t="shared" si="520"/>
        <v>9.2118185921975346</v>
      </c>
    </row>
    <row r="637" spans="1:69" x14ac:dyDescent="0.25">
      <c r="A637">
        <f t="shared" si="563"/>
        <v>6100000</v>
      </c>
      <c r="B637">
        <f t="shared" si="508"/>
        <v>6100</v>
      </c>
      <c r="C637">
        <f t="shared" si="539"/>
        <v>5.2699504422385992</v>
      </c>
      <c r="D637">
        <f t="shared" si="540"/>
        <v>1.3798836129056282</v>
      </c>
      <c r="F637">
        <f t="shared" si="541"/>
        <v>5.3016711238013732E-7</v>
      </c>
      <c r="G637">
        <f t="shared" si="542"/>
        <v>2.8478587885611865E-4</v>
      </c>
      <c r="H637">
        <f t="shared" si="481"/>
        <v>-3.1413078641211443</v>
      </c>
      <c r="J637">
        <f t="shared" si="482"/>
        <v>15</v>
      </c>
      <c r="M637">
        <f t="shared" si="543"/>
        <v>4.3307396851530687E-4</v>
      </c>
      <c r="N637">
        <f t="shared" si="484"/>
        <v>-1.5707963250000001</v>
      </c>
      <c r="O637">
        <f t="shared" si="544"/>
        <v>1517.7665704994583</v>
      </c>
      <c r="P637">
        <f t="shared" si="486"/>
        <v>1.5701374639026793</v>
      </c>
      <c r="Q637">
        <f t="shared" si="545"/>
        <v>1061.8619281637659</v>
      </c>
      <c r="R637">
        <f t="shared" si="488"/>
        <v>1.5698545846330485</v>
      </c>
      <c r="S637">
        <f t="shared" si="546"/>
        <v>3.6983156292925499E-2</v>
      </c>
      <c r="T637">
        <f t="shared" si="490"/>
        <v>-1.5338047346663759</v>
      </c>
      <c r="U637">
        <f t="shared" si="547"/>
        <v>4.6867895770944488E-2</v>
      </c>
      <c r="V637">
        <f t="shared" si="492"/>
        <v>-1.5239112557073085</v>
      </c>
      <c r="X637">
        <f t="shared" si="548"/>
        <v>-85.899497698823211</v>
      </c>
      <c r="Y637">
        <f t="shared" si="549"/>
        <v>-186.20810474891613</v>
      </c>
      <c r="Z637">
        <f t="shared" si="510"/>
        <v>-6.2081047489161278</v>
      </c>
      <c r="AC637">
        <v>1</v>
      </c>
      <c r="AD637">
        <f t="shared" si="550"/>
        <v>1517.7662410680002</v>
      </c>
      <c r="AE637">
        <f t="shared" si="551"/>
        <v>-2.7340877535027088</v>
      </c>
      <c r="AF637">
        <f t="shared" si="552"/>
        <v>0.12828190931451</v>
      </c>
      <c r="AG637">
        <f t="shared" si="553"/>
        <v>25.624099493618964</v>
      </c>
      <c r="AH637">
        <f t="shared" si="554"/>
        <v>-553.92484411674661</v>
      </c>
      <c r="AJ637">
        <f t="shared" si="497"/>
        <v>18000</v>
      </c>
      <c r="AK637">
        <f t="shared" si="555"/>
        <v>486375.09088770003</v>
      </c>
      <c r="AL637">
        <v>12</v>
      </c>
      <c r="AM637">
        <f t="shared" si="556"/>
        <v>1061.8614572926499</v>
      </c>
      <c r="AN637">
        <f t="shared" si="557"/>
        <v>458.17311725507125</v>
      </c>
      <c r="AO637">
        <f t="shared" si="558"/>
        <v>-11.773591090512292</v>
      </c>
      <c r="AQ637">
        <f t="shared" si="559"/>
        <v>6.7186239806596079E-5</v>
      </c>
      <c r="AR637">
        <f t="shared" si="560"/>
        <v>-0.81967212564047209</v>
      </c>
      <c r="AT637">
        <f t="shared" si="561"/>
        <v>-454.03503283534747</v>
      </c>
      <c r="AU637">
        <f t="shared" si="562"/>
        <v>-21.040576226969261</v>
      </c>
      <c r="AV637">
        <f t="shared" si="511"/>
        <v>-3.0952844781814912</v>
      </c>
      <c r="AW637">
        <f t="shared" si="512"/>
        <v>475.73584388155507</v>
      </c>
      <c r="AX637">
        <f t="shared" si="513"/>
        <v>-1017.1265972846538</v>
      </c>
      <c r="AY637">
        <f t="shared" si="521"/>
        <v>-1.1333002031984263</v>
      </c>
      <c r="BA637">
        <f t="shared" si="502"/>
        <v>0.40478074415342419</v>
      </c>
      <c r="BB637">
        <f t="shared" si="514"/>
        <v>-7.8556031104610211</v>
      </c>
      <c r="BC637">
        <f t="shared" si="515"/>
        <v>-1.9619842749830649</v>
      </c>
      <c r="BD637">
        <f t="shared" si="503"/>
        <v>-292.41341855601542</v>
      </c>
      <c r="BF637">
        <f t="shared" si="504"/>
        <v>-95.409391628676076</v>
      </c>
      <c r="BG637">
        <f t="shared" si="505"/>
        <v>-213.33559419797612</v>
      </c>
      <c r="BH637">
        <f t="shared" si="516"/>
        <v>-33.335594197976121</v>
      </c>
      <c r="BI637">
        <f t="shared" si="517"/>
        <v>-33.335594197976121</v>
      </c>
      <c r="BJ637">
        <f t="shared" si="506"/>
        <v>0</v>
      </c>
      <c r="BK637">
        <f t="shared" si="518"/>
        <v>0</v>
      </c>
      <c r="BM637">
        <f t="shared" si="519"/>
        <v>-87.553788518215057</v>
      </c>
      <c r="BN637">
        <f t="shared" si="507"/>
        <v>-100.92217564196073</v>
      </c>
      <c r="BQ637" s="56">
        <f t="shared" si="520"/>
        <v>9.0463576898241147</v>
      </c>
    </row>
    <row r="638" spans="1:69" x14ac:dyDescent="0.25">
      <c r="A638">
        <f t="shared" si="563"/>
        <v>6200000</v>
      </c>
      <c r="B638">
        <f t="shared" si="508"/>
        <v>6200</v>
      </c>
      <c r="C638">
        <f t="shared" si="539"/>
        <v>5.3532565303243977</v>
      </c>
      <c r="D638">
        <f t="shared" si="540"/>
        <v>1.3828903101811196</v>
      </c>
      <c r="F638">
        <f t="shared" si="541"/>
        <v>5.1320285990440875E-7</v>
      </c>
      <c r="G638">
        <f t="shared" si="542"/>
        <v>2.8019255360668487E-4</v>
      </c>
      <c r="H638">
        <f t="shared" si="481"/>
        <v>-3.1413124574463933</v>
      </c>
      <c r="J638">
        <f t="shared" si="482"/>
        <v>15</v>
      </c>
      <c r="M638">
        <f t="shared" si="543"/>
        <v>4.2608890450699543E-4</v>
      </c>
      <c r="N638">
        <f t="shared" si="484"/>
        <v>-1.5707963250000001</v>
      </c>
      <c r="O638">
        <f t="shared" si="544"/>
        <v>1542.647978974049</v>
      </c>
      <c r="P638">
        <f t="shared" si="486"/>
        <v>1.5701480907205201</v>
      </c>
      <c r="Q638">
        <f t="shared" si="545"/>
        <v>1079.2694854427239</v>
      </c>
      <c r="R638">
        <f t="shared" si="488"/>
        <v>1.5698697740139911</v>
      </c>
      <c r="S638">
        <f t="shared" si="546"/>
        <v>3.6387450034192935E-2</v>
      </c>
      <c r="T638">
        <f t="shared" si="490"/>
        <v>-1.5344008421931874</v>
      </c>
      <c r="U638">
        <f t="shared" si="547"/>
        <v>4.6113582580533483E-2</v>
      </c>
      <c r="V638">
        <f t="shared" si="492"/>
        <v>-1.5246663854216576</v>
      </c>
      <c r="X638">
        <f t="shared" si="548"/>
        <v>-86.18648346999376</v>
      </c>
      <c r="Y638">
        <f t="shared" si="549"/>
        <v>-186.11203789460399</v>
      </c>
      <c r="Z638">
        <f t="shared" si="510"/>
        <v>-6.1120378946039864</v>
      </c>
      <c r="AC638">
        <v>1</v>
      </c>
      <c r="AD638">
        <f t="shared" si="550"/>
        <v>1542.6476548560001</v>
      </c>
      <c r="AE638">
        <f t="shared" si="551"/>
        <v>-2.8244647472357998</v>
      </c>
      <c r="AF638">
        <f t="shared" si="552"/>
        <v>0.13038489143442</v>
      </c>
      <c r="AG638">
        <f t="shared" si="553"/>
        <v>24.805925162385936</v>
      </c>
      <c r="AH638">
        <f t="shared" si="554"/>
        <v>-545.02834156572135</v>
      </c>
      <c r="AJ638">
        <f t="shared" si="497"/>
        <v>18000</v>
      </c>
      <c r="AK638">
        <f t="shared" si="555"/>
        <v>494348.45303340006</v>
      </c>
      <c r="AL638">
        <v>13</v>
      </c>
      <c r="AM638">
        <f t="shared" si="556"/>
        <v>1079.2690221662999</v>
      </c>
      <c r="AN638">
        <f t="shared" si="557"/>
        <v>458.1744791243234</v>
      </c>
      <c r="AO638">
        <f t="shared" si="558"/>
        <v>-11.159156358634029</v>
      </c>
      <c r="AQ638">
        <f t="shared" si="559"/>
        <v>6.5036419972447842E-5</v>
      </c>
      <c r="AR638">
        <f t="shared" si="560"/>
        <v>-0.80645160765835322</v>
      </c>
      <c r="AT638">
        <f t="shared" si="561"/>
        <v>-439.53736898647537</v>
      </c>
      <c r="AU638">
        <f t="shared" si="562"/>
        <v>-20.040224918777891</v>
      </c>
      <c r="AV638">
        <f t="shared" si="511"/>
        <v>-3.0960303031298153</v>
      </c>
      <c r="AW638">
        <f t="shared" si="512"/>
        <v>475.58856030092113</v>
      </c>
      <c r="AX638">
        <f t="shared" si="513"/>
        <v>-1000.3350207399001</v>
      </c>
      <c r="AY638">
        <f t="shared" si="521"/>
        <v>-1.1269977933692001</v>
      </c>
      <c r="BA638">
        <f t="shared" si="502"/>
        <v>0.39723745309003744</v>
      </c>
      <c r="BB638">
        <f t="shared" si="514"/>
        <v>-8.0189962255112714</v>
      </c>
      <c r="BC638">
        <f t="shared" si="515"/>
        <v>-1.9690325097606152</v>
      </c>
      <c r="BD638">
        <f t="shared" si="503"/>
        <v>-292.81725266224782</v>
      </c>
      <c r="BF638">
        <f t="shared" si="504"/>
        <v>-95.719028577547093</v>
      </c>
      <c r="BG638">
        <f t="shared" si="505"/>
        <v>-213.56742041800354</v>
      </c>
      <c r="BH638">
        <f t="shared" si="516"/>
        <v>-33.567420418003536</v>
      </c>
      <c r="BI638">
        <f t="shared" si="517"/>
        <v>-33.567420418003536</v>
      </c>
      <c r="BJ638">
        <f t="shared" si="506"/>
        <v>0</v>
      </c>
      <c r="BK638">
        <f t="shared" si="518"/>
        <v>0</v>
      </c>
      <c r="BM638">
        <f t="shared" si="519"/>
        <v>-87.700032352035819</v>
      </c>
      <c r="BN638">
        <f t="shared" si="507"/>
        <v>-100.75016775575575</v>
      </c>
      <c r="BQ638" s="56">
        <f t="shared" si="520"/>
        <v>8.8829645747738653</v>
      </c>
    </row>
    <row r="639" spans="1:69" x14ac:dyDescent="0.25">
      <c r="A639">
        <f t="shared" si="563"/>
        <v>6300000</v>
      </c>
      <c r="B639">
        <f t="shared" si="508"/>
        <v>6300</v>
      </c>
      <c r="C639">
        <f t="shared" si="539"/>
        <v>5.4366095297027472</v>
      </c>
      <c r="D639">
        <f t="shared" si="540"/>
        <v>1.3858048369847833</v>
      </c>
      <c r="F639">
        <f t="shared" si="541"/>
        <v>4.9704000082535389E-7</v>
      </c>
      <c r="G639">
        <f t="shared" si="542"/>
        <v>2.7574504842135111E-4</v>
      </c>
      <c r="H639">
        <f t="shared" si="481"/>
        <v>-3.1413169049515788</v>
      </c>
      <c r="J639">
        <f t="shared" si="482"/>
        <v>15</v>
      </c>
      <c r="M639">
        <f t="shared" si="543"/>
        <v>4.1932558856243996E-4</v>
      </c>
      <c r="N639">
        <f t="shared" si="484"/>
        <v>-1.5707963250000001</v>
      </c>
      <c r="O639">
        <f t="shared" si="544"/>
        <v>1567.5293876173189</v>
      </c>
      <c r="P639">
        <f t="shared" si="486"/>
        <v>1.5701583801792038</v>
      </c>
      <c r="Q639">
        <f t="shared" si="545"/>
        <v>1096.6770429627829</v>
      </c>
      <c r="R639">
        <f t="shared" si="488"/>
        <v>1.5698844811927717</v>
      </c>
      <c r="S639">
        <f t="shared" si="546"/>
        <v>3.581061811469391E-2</v>
      </c>
      <c r="T639">
        <f t="shared" si="490"/>
        <v>-1.5349780503349146</v>
      </c>
      <c r="U639">
        <f t="shared" si="547"/>
        <v>4.5383140654376167E-2</v>
      </c>
      <c r="V639">
        <f t="shared" si="492"/>
        <v>-1.5253975929416839</v>
      </c>
      <c r="X639">
        <f t="shared" si="548"/>
        <v>-86.468741679300962</v>
      </c>
      <c r="Y639">
        <f t="shared" si="549"/>
        <v>-186.01883712608483</v>
      </c>
      <c r="Z639">
        <f t="shared" si="510"/>
        <v>-6.0188371260848328</v>
      </c>
      <c r="AC639">
        <v>1</v>
      </c>
      <c r="AD639">
        <f t="shared" si="550"/>
        <v>1567.5290686440001</v>
      </c>
      <c r="AE639">
        <f t="shared" si="551"/>
        <v>-2.9163112855824376</v>
      </c>
      <c r="AF639">
        <f t="shared" si="552"/>
        <v>0.13248787355432998</v>
      </c>
      <c r="AG639">
        <f t="shared" si="553"/>
        <v>24.026294457288714</v>
      </c>
      <c r="AH639">
        <f t="shared" si="554"/>
        <v>-536.41251663213211</v>
      </c>
      <c r="AJ639">
        <f t="shared" si="497"/>
        <v>18000</v>
      </c>
      <c r="AK639">
        <f t="shared" si="555"/>
        <v>502321.81517910003</v>
      </c>
      <c r="AL639">
        <v>14</v>
      </c>
      <c r="AM639">
        <f t="shared" si="556"/>
        <v>1096.6765870399499</v>
      </c>
      <c r="AN639">
        <f t="shared" si="557"/>
        <v>458.17492634623932</v>
      </c>
      <c r="AO639">
        <f t="shared" si="558"/>
        <v>-10.564236683873521</v>
      </c>
      <c r="AQ639">
        <f t="shared" si="559"/>
        <v>6.2988157829502655E-5</v>
      </c>
      <c r="AR639">
        <f t="shared" si="560"/>
        <v>-0.79365078865173355</v>
      </c>
      <c r="AT639">
        <f t="shared" si="561"/>
        <v>-425.72270349572545</v>
      </c>
      <c r="AU639">
        <f t="shared" si="562"/>
        <v>-19.102275180665305</v>
      </c>
      <c r="AV639">
        <f t="shared" si="511"/>
        <v>-3.0967525012730746</v>
      </c>
      <c r="AW639">
        <f t="shared" si="512"/>
        <v>475.44078400452742</v>
      </c>
      <c r="AX639">
        <f t="shared" si="513"/>
        <v>-984.07398498891212</v>
      </c>
      <c r="AY639">
        <f t="shared" si="521"/>
        <v>-1.1207313534564456</v>
      </c>
      <c r="BA639">
        <f t="shared" si="502"/>
        <v>0.38992437501236155</v>
      </c>
      <c r="BB639">
        <f t="shared" si="514"/>
        <v>-8.180392305602517</v>
      </c>
      <c r="BC639">
        <f t="shared" si="515"/>
        <v>-1.976021147816629</v>
      </c>
      <c r="BD639">
        <f t="shared" si="503"/>
        <v>-293.21767212785949</v>
      </c>
      <c r="BF639">
        <f t="shared" si="504"/>
        <v>-96.024177456893227</v>
      </c>
      <c r="BG639">
        <f t="shared" si="505"/>
        <v>-213.8011046215735</v>
      </c>
      <c r="BH639">
        <f t="shared" si="516"/>
        <v>-33.801104621573501</v>
      </c>
      <c r="BI639">
        <f t="shared" si="517"/>
        <v>-33.801104621573501</v>
      </c>
      <c r="BJ639">
        <f t="shared" si="506"/>
        <v>0</v>
      </c>
      <c r="BK639">
        <f t="shared" si="518"/>
        <v>0</v>
      </c>
      <c r="BM639">
        <f t="shared" si="519"/>
        <v>-87.843785151290717</v>
      </c>
      <c r="BN639">
        <f t="shared" si="507"/>
        <v>-100.58343249371403</v>
      </c>
      <c r="BQ639" s="56">
        <f t="shared" si="520"/>
        <v>8.7215684946826215</v>
      </c>
    </row>
    <row r="640" spans="1:69" x14ac:dyDescent="0.25">
      <c r="A640">
        <f t="shared" si="563"/>
        <v>6400000</v>
      </c>
      <c r="B640">
        <f t="shared" si="508"/>
        <v>6400</v>
      </c>
      <c r="C640">
        <f t="shared" si="539"/>
        <v>5.5200073152698401</v>
      </c>
      <c r="D640">
        <f t="shared" si="540"/>
        <v>1.3886313202553724</v>
      </c>
      <c r="F640">
        <f t="shared" si="541"/>
        <v>4.816288414266347E-7</v>
      </c>
      <c r="G640">
        <f t="shared" si="542"/>
        <v>2.7143652797149449E-4</v>
      </c>
      <c r="H640">
        <f t="shared" si="481"/>
        <v>-3.1413212134720285</v>
      </c>
      <c r="J640">
        <f t="shared" si="482"/>
        <v>15</v>
      </c>
      <c r="M640">
        <f t="shared" si="543"/>
        <v>4.1277362624115189E-4</v>
      </c>
      <c r="N640">
        <f t="shared" si="484"/>
        <v>-1.5707963250000001</v>
      </c>
      <c r="O640">
        <f t="shared" si="544"/>
        <v>1592.4107964213617</v>
      </c>
      <c r="P640">
        <f t="shared" si="486"/>
        <v>1.5701683480924327</v>
      </c>
      <c r="Q640">
        <f t="shared" si="545"/>
        <v>1114.0846007126415</v>
      </c>
      <c r="R640">
        <f t="shared" si="488"/>
        <v>1.5698987287725914</v>
      </c>
      <c r="S640">
        <f t="shared" si="546"/>
        <v>3.5251778052905448E-2</v>
      </c>
      <c r="T640">
        <f t="shared" si="490"/>
        <v>-1.5355372434966763</v>
      </c>
      <c r="U640">
        <f t="shared" si="547"/>
        <v>4.4675455604708175E-2</v>
      </c>
      <c r="V640">
        <f t="shared" si="492"/>
        <v>-1.5261059965636099</v>
      </c>
      <c r="X640">
        <f t="shared" si="548"/>
        <v>-86.746427181228711</v>
      </c>
      <c r="Y640">
        <f t="shared" si="549"/>
        <v>-185.92837892402926</v>
      </c>
      <c r="Z640">
        <f t="shared" si="510"/>
        <v>-5.9283789240292606</v>
      </c>
      <c r="AC640">
        <v>1</v>
      </c>
      <c r="AD640">
        <f t="shared" si="550"/>
        <v>1592.410482432</v>
      </c>
      <c r="AE640">
        <f t="shared" si="551"/>
        <v>-3.0096273685426218</v>
      </c>
      <c r="AF640">
        <f t="shared" si="552"/>
        <v>0.13459085567423998</v>
      </c>
      <c r="AG640">
        <f t="shared" si="553"/>
        <v>23.28282540480755</v>
      </c>
      <c r="AH640">
        <f t="shared" si="554"/>
        <v>-528.06431907477054</v>
      </c>
      <c r="AJ640">
        <f t="shared" si="497"/>
        <v>18000</v>
      </c>
      <c r="AK640">
        <f t="shared" si="555"/>
        <v>510295.17732480005</v>
      </c>
      <c r="AL640">
        <v>15</v>
      </c>
      <c r="AM640">
        <f t="shared" si="556"/>
        <v>1114.0841519136002</v>
      </c>
      <c r="AN640">
        <f t="shared" si="557"/>
        <v>458.17454204663306</v>
      </c>
      <c r="AO640">
        <f t="shared" si="558"/>
        <v>-9.9879186416821586</v>
      </c>
      <c r="AQ640">
        <f t="shared" si="559"/>
        <v>6.1035155877470973E-5</v>
      </c>
      <c r="AR640">
        <f t="shared" si="560"/>
        <v>-0.78124999523162841</v>
      </c>
      <c r="AT640">
        <f t="shared" si="561"/>
        <v>-412.54882568827975</v>
      </c>
      <c r="AU640">
        <f t="shared" si="562"/>
        <v>-18.221937724512795</v>
      </c>
      <c r="AV640">
        <f t="shared" si="511"/>
        <v>-3.097452177061129</v>
      </c>
      <c r="AW640">
        <f t="shared" si="512"/>
        <v>475.29278039587967</v>
      </c>
      <c r="AX640">
        <f t="shared" si="513"/>
        <v>-968.31879990281709</v>
      </c>
      <c r="AY640">
        <f t="shared" si="521"/>
        <v>-1.1145008867188957</v>
      </c>
      <c r="BA640">
        <f t="shared" si="502"/>
        <v>0.38283097976651637</v>
      </c>
      <c r="BB640">
        <f t="shared" si="514"/>
        <v>-8.339858502686937</v>
      </c>
      <c r="BC640">
        <f t="shared" si="515"/>
        <v>-1.9829512903422333</v>
      </c>
      <c r="BD640">
        <f t="shared" si="503"/>
        <v>-293.61474004645447</v>
      </c>
      <c r="BF640">
        <f t="shared" si="504"/>
        <v>-96.324990537653505</v>
      </c>
      <c r="BG640">
        <f t="shared" si="505"/>
        <v>-214.03647383775231</v>
      </c>
      <c r="BH640">
        <f t="shared" si="516"/>
        <v>-34.036473837752311</v>
      </c>
      <c r="BI640">
        <f t="shared" si="517"/>
        <v>-34.036473837752311</v>
      </c>
      <c r="BJ640">
        <f t="shared" si="506"/>
        <v>0</v>
      </c>
      <c r="BK640">
        <f t="shared" si="518"/>
        <v>0</v>
      </c>
      <c r="BM640">
        <f t="shared" si="519"/>
        <v>-87.985132034966568</v>
      </c>
      <c r="BN640">
        <f t="shared" si="507"/>
        <v>-100.4217337912979</v>
      </c>
      <c r="BQ640" s="56">
        <f t="shared" si="520"/>
        <v>8.5621022975982015</v>
      </c>
    </row>
    <row r="641" spans="1:69" x14ac:dyDescent="0.25">
      <c r="A641">
        <f t="shared" si="563"/>
        <v>6500000</v>
      </c>
      <c r="B641">
        <f t="shared" si="508"/>
        <v>6500</v>
      </c>
      <c r="C641">
        <f t="shared" si="539"/>
        <v>5.603447887327432</v>
      </c>
      <c r="D641">
        <f t="shared" si="540"/>
        <v>1.3913736469430042</v>
      </c>
      <c r="F641">
        <f t="shared" si="541"/>
        <v>4.6692348094906296E-7</v>
      </c>
      <c r="G641">
        <f t="shared" si="542"/>
        <v>2.6726057756508534E-4</v>
      </c>
      <c r="H641">
        <f t="shared" si="481"/>
        <v>-3.1413253894224353</v>
      </c>
      <c r="J641">
        <f t="shared" si="482"/>
        <v>15</v>
      </c>
      <c r="M641">
        <f t="shared" si="543"/>
        <v>4.0642326276051874E-4</v>
      </c>
      <c r="N641">
        <f t="shared" si="484"/>
        <v>-1.5707963250000001</v>
      </c>
      <c r="O641">
        <f t="shared" si="544"/>
        <v>1617.2922053787572</v>
      </c>
      <c r="P641">
        <f t="shared" si="486"/>
        <v>1.5701780093007582</v>
      </c>
      <c r="Q641">
        <f t="shared" si="545"/>
        <v>1131.4921586816936</v>
      </c>
      <c r="R641">
        <f t="shared" si="488"/>
        <v>1.5699125379656875</v>
      </c>
      <c r="S641">
        <f t="shared" si="546"/>
        <v>3.471010150484536E-2</v>
      </c>
      <c r="T641">
        <f t="shared" si="490"/>
        <v>-1.5360792517714899</v>
      </c>
      <c r="U641">
        <f t="shared" si="547"/>
        <v>4.39894812784681E-2</v>
      </c>
      <c r="V641">
        <f t="shared" si="492"/>
        <v>-1.5267926459945957</v>
      </c>
      <c r="X641">
        <f t="shared" si="548"/>
        <v>-87.019687288988166</v>
      </c>
      <c r="Y641">
        <f t="shared" si="549"/>
        <v>-185.84054658907883</v>
      </c>
      <c r="Z641">
        <f t="shared" si="510"/>
        <v>-5.8405465890788264</v>
      </c>
      <c r="AC641">
        <v>1</v>
      </c>
      <c r="AD641">
        <f t="shared" si="550"/>
        <v>1617.2918962199999</v>
      </c>
      <c r="AE641">
        <f t="shared" si="551"/>
        <v>-3.1044129961163516</v>
      </c>
      <c r="AF641">
        <f t="shared" si="552"/>
        <v>0.13669383779414998</v>
      </c>
      <c r="AG641">
        <f t="shared" si="553"/>
        <v>22.573317118154804</v>
      </c>
      <c r="AH641">
        <f t="shared" si="554"/>
        <v>-519.97149377056519</v>
      </c>
      <c r="AJ641">
        <f t="shared" si="497"/>
        <v>18000</v>
      </c>
      <c r="AK641">
        <f t="shared" si="555"/>
        <v>518268.53947050002</v>
      </c>
      <c r="AL641">
        <v>16</v>
      </c>
      <c r="AM641">
        <f t="shared" si="556"/>
        <v>1131.4917167872502</v>
      </c>
      <c r="AN641">
        <f t="shared" si="557"/>
        <v>458.17340179899463</v>
      </c>
      <c r="AO641">
        <f t="shared" si="558"/>
        <v>-9.4293448311846362</v>
      </c>
      <c r="AQ641">
        <f t="shared" si="559"/>
        <v>5.9171597283008303E-5</v>
      </c>
      <c r="AR641">
        <f t="shared" si="560"/>
        <v>-0.76923076467910789</v>
      </c>
      <c r="AT641">
        <f t="shared" si="561"/>
        <v>-399.97673406524001</v>
      </c>
      <c r="AU641">
        <f t="shared" si="562"/>
        <v>-17.394857531970253</v>
      </c>
      <c r="AV641">
        <f t="shared" si="511"/>
        <v>-3.0981303672068594</v>
      </c>
      <c r="AW641">
        <f t="shared" si="512"/>
        <v>475.14478366203485</v>
      </c>
      <c r="AX641">
        <f t="shared" si="513"/>
        <v>-953.04628019212464</v>
      </c>
      <c r="AY641">
        <f t="shared" si="521"/>
        <v>-1.108306398125037</v>
      </c>
      <c r="BA641">
        <f t="shared" si="502"/>
        <v>0.37594738658789095</v>
      </c>
      <c r="BB641">
        <f t="shared" si="514"/>
        <v>-8.4974585968390315</v>
      </c>
      <c r="BC641">
        <f t="shared" si="515"/>
        <v>-1.9898239690818225</v>
      </c>
      <c r="BD641">
        <f t="shared" si="503"/>
        <v>-294.00851553263215</v>
      </c>
      <c r="BF641">
        <f t="shared" si="504"/>
        <v>-96.621612378455168</v>
      </c>
      <c r="BG641">
        <f t="shared" si="505"/>
        <v>-214.27336484283711</v>
      </c>
      <c r="BH641">
        <f t="shared" si="516"/>
        <v>-34.273364842837111</v>
      </c>
      <c r="BI641">
        <f t="shared" si="517"/>
        <v>-34.273364842837111</v>
      </c>
      <c r="BJ641">
        <f t="shared" si="506"/>
        <v>0</v>
      </c>
      <c r="BK641">
        <f t="shared" si="518"/>
        <v>0</v>
      </c>
      <c r="BM641">
        <f t="shared" si="519"/>
        <v>-88.124153781616144</v>
      </c>
      <c r="BN641">
        <f t="shared" si="507"/>
        <v>-100.26484931020499</v>
      </c>
      <c r="BQ641" s="56">
        <f t="shared" si="520"/>
        <v>8.4045022034461052</v>
      </c>
    </row>
    <row r="642" spans="1:69" x14ac:dyDescent="0.25">
      <c r="A642">
        <f t="shared" si="563"/>
        <v>6600000</v>
      </c>
      <c r="B642">
        <f t="shared" si="508"/>
        <v>6600</v>
      </c>
      <c r="C642">
        <f t="shared" si="539"/>
        <v>5.6869293625417816</v>
      </c>
      <c r="D642">
        <f t="shared" si="540"/>
        <v>1.3940354810038995</v>
      </c>
      <c r="F642">
        <f t="shared" si="541"/>
        <v>4.5288146941584166E-7</v>
      </c>
      <c r="G642">
        <f t="shared" si="542"/>
        <v>2.6321117128019148E-4</v>
      </c>
      <c r="H642">
        <f t="shared" si="481"/>
        <v>-3.1413294388287198</v>
      </c>
      <c r="J642">
        <f t="shared" si="482"/>
        <v>15</v>
      </c>
      <c r="M642">
        <f t="shared" si="543"/>
        <v>4.0026533453687451E-4</v>
      </c>
      <c r="N642">
        <f t="shared" si="484"/>
        <v>-1.5707963250000001</v>
      </c>
      <c r="O642">
        <f t="shared" si="544"/>
        <v>1642.1736144825345</v>
      </c>
      <c r="P642">
        <f t="shared" si="486"/>
        <v>1.5701873777453053</v>
      </c>
      <c r="Q642">
        <f t="shared" si="545"/>
        <v>1148.8997168599758</v>
      </c>
      <c r="R642">
        <f t="shared" si="488"/>
        <v>1.5699259286987088</v>
      </c>
      <c r="S642">
        <f t="shared" si="546"/>
        <v>3.4184810177727933E-2</v>
      </c>
      <c r="T642">
        <f t="shared" si="490"/>
        <v>-1.5366048550448159</v>
      </c>
      <c r="U642">
        <f t="shared" si="547"/>
        <v>4.3324234618373092E-2</v>
      </c>
      <c r="V642">
        <f t="shared" si="492"/>
        <v>-1.5274585275285764</v>
      </c>
      <c r="X642">
        <f t="shared" si="548"/>
        <v>-87.28866225848256</v>
      </c>
      <c r="Y642">
        <f t="shared" si="549"/>
        <v>-185.7552297914103</v>
      </c>
      <c r="Z642">
        <f t="shared" si="510"/>
        <v>-5.7552297914103008</v>
      </c>
      <c r="AC642">
        <v>1</v>
      </c>
      <c r="AD642">
        <f t="shared" si="550"/>
        <v>1642.1733100080003</v>
      </c>
      <c r="AE642">
        <f t="shared" si="551"/>
        <v>-3.2006681683036282</v>
      </c>
      <c r="AF642">
        <f t="shared" si="552"/>
        <v>0.13879681991405998</v>
      </c>
      <c r="AG642">
        <f t="shared" si="553"/>
        <v>21.895733534849601</v>
      </c>
      <c r="AH642">
        <f t="shared" si="554"/>
        <v>-512.12252118357765</v>
      </c>
      <c r="AJ642">
        <f t="shared" si="497"/>
        <v>18000</v>
      </c>
      <c r="AK642">
        <f t="shared" si="555"/>
        <v>526241.90161619999</v>
      </c>
      <c r="AL642">
        <v>17</v>
      </c>
      <c r="AM642">
        <f t="shared" si="556"/>
        <v>1148.8992816609002</v>
      </c>
      <c r="AN642">
        <f t="shared" si="557"/>
        <v>458.17157437797181</v>
      </c>
      <c r="AO642">
        <f t="shared" si="558"/>
        <v>-8.8877096526798045</v>
      </c>
      <c r="AQ642">
        <f t="shared" si="559"/>
        <v>5.7392102517262957E-5</v>
      </c>
      <c r="AR642">
        <f t="shared" si="560"/>
        <v>-0.75757575322787107</v>
      </c>
      <c r="AT642">
        <f t="shared" si="561"/>
        <v>-387.97034808842147</v>
      </c>
      <c r="AU642">
        <f t="shared" si="562"/>
        <v>-16.617068613377608</v>
      </c>
      <c r="AV642">
        <f t="shared" si="511"/>
        <v>-3.0987880457974515</v>
      </c>
      <c r="AW642">
        <f t="shared" si="512"/>
        <v>474.99700026187395</v>
      </c>
      <c r="AX642">
        <f t="shared" si="513"/>
        <v>-938.23463276035375</v>
      </c>
      <c r="AY642">
        <f t="shared" si="521"/>
        <v>-1.1021478934542734</v>
      </c>
      <c r="BA642">
        <f t="shared" si="502"/>
        <v>0.36926431444895613</v>
      </c>
      <c r="BB642">
        <f t="shared" si="514"/>
        <v>-8.6532532072154584</v>
      </c>
      <c r="BC642">
        <f t="shared" si="515"/>
        <v>-1.996640152343178</v>
      </c>
      <c r="BD642">
        <f t="shared" si="503"/>
        <v>-294.39905406634182</v>
      </c>
      <c r="BF642">
        <f t="shared" si="504"/>
        <v>-96.914180328240249</v>
      </c>
      <c r="BG642">
        <f t="shared" si="505"/>
        <v>-214.51162353280895</v>
      </c>
      <c r="BH642">
        <f t="shared" si="516"/>
        <v>-34.511623532808954</v>
      </c>
      <c r="BI642">
        <f t="shared" si="517"/>
        <v>-34.511623532808954</v>
      </c>
      <c r="BJ642">
        <f t="shared" si="506"/>
        <v>0</v>
      </c>
      <c r="BK642">
        <f t="shared" si="518"/>
        <v>0</v>
      </c>
      <c r="BM642">
        <f t="shared" si="519"/>
        <v>-88.260927121024793</v>
      </c>
      <c r="BN642">
        <f t="shared" si="507"/>
        <v>-100.11256946646716</v>
      </c>
      <c r="BQ642" s="56">
        <f t="shared" si="520"/>
        <v>8.2487075930696783</v>
      </c>
    </row>
    <row r="643" spans="1:69" x14ac:dyDescent="0.25">
      <c r="A643">
        <f t="shared" si="563"/>
        <v>6700000</v>
      </c>
      <c r="B643">
        <f t="shared" si="508"/>
        <v>6700</v>
      </c>
      <c r="C643">
        <f t="shared" si="539"/>
        <v>5.7704499656672708</v>
      </c>
      <c r="D643">
        <f t="shared" si="540"/>
        <v>1.3966202789882731</v>
      </c>
      <c r="F643">
        <f t="shared" si="541"/>
        <v>4.394635009371593E-7</v>
      </c>
      <c r="G643">
        <f t="shared" si="542"/>
        <v>2.5928264295220689E-4</v>
      </c>
      <c r="H643">
        <f t="shared" si="481"/>
        <v>-3.1413333673570478</v>
      </c>
      <c r="J643">
        <f t="shared" si="482"/>
        <v>15</v>
      </c>
      <c r="M643">
        <f t="shared" si="543"/>
        <v>3.9429122506617485E-4</v>
      </c>
      <c r="N643">
        <f t="shared" si="484"/>
        <v>-1.5707963250000001</v>
      </c>
      <c r="O643">
        <f t="shared" si="544"/>
        <v>1667.0550237261396</v>
      </c>
      <c r="P643">
        <f t="shared" si="486"/>
        <v>1.5701964665348933</v>
      </c>
      <c r="Q643">
        <f t="shared" si="545"/>
        <v>1166.3072752381197</v>
      </c>
      <c r="R643">
        <f t="shared" si="488"/>
        <v>1.5699389197086548</v>
      </c>
      <c r="S643">
        <f t="shared" si="546"/>
        <v>3.3675172108034064E-2</v>
      </c>
      <c r="T643">
        <f t="shared" si="490"/>
        <v>-1.5371147867325541</v>
      </c>
      <c r="U643">
        <f t="shared" si="547"/>
        <v>4.2678790981106496E-2</v>
      </c>
      <c r="V643">
        <f t="shared" si="492"/>
        <v>-1.5281045687606551</v>
      </c>
      <c r="X643">
        <f t="shared" si="548"/>
        <v>-87.5534857339929</v>
      </c>
      <c r="Y643">
        <f t="shared" si="549"/>
        <v>-185.67232415422109</v>
      </c>
      <c r="Z643">
        <f t="shared" si="510"/>
        <v>-5.6723241542210872</v>
      </c>
      <c r="AC643">
        <v>1</v>
      </c>
      <c r="AD643">
        <f t="shared" si="550"/>
        <v>1667.054723796</v>
      </c>
      <c r="AE643">
        <f t="shared" si="551"/>
        <v>-3.2983928851044508</v>
      </c>
      <c r="AF643">
        <f t="shared" si="552"/>
        <v>0.14089980203396998</v>
      </c>
      <c r="AG643">
        <f t="shared" si="553"/>
        <v>21.248188831964722</v>
      </c>
      <c r="AH643">
        <f t="shared" si="554"/>
        <v>-504.50656309346846</v>
      </c>
      <c r="AJ643">
        <f t="shared" si="497"/>
        <v>18000</v>
      </c>
      <c r="AK643">
        <f t="shared" si="555"/>
        <v>534215.26376190002</v>
      </c>
      <c r="AL643">
        <v>18</v>
      </c>
      <c r="AM643">
        <f t="shared" si="556"/>
        <v>1166.3068465345502</v>
      </c>
      <c r="AN643">
        <f t="shared" si="557"/>
        <v>458.16912242944858</v>
      </c>
      <c r="AO643">
        <f t="shared" si="558"/>
        <v>-8.362255460686784</v>
      </c>
      <c r="AQ643">
        <f t="shared" si="559"/>
        <v>5.5691690489576241E-5</v>
      </c>
      <c r="AR643">
        <f t="shared" si="560"/>
        <v>-0.7462686525603216</v>
      </c>
      <c r="AT643">
        <f t="shared" si="561"/>
        <v>-376.49624970004572</v>
      </c>
      <c r="AU643">
        <f t="shared" si="562"/>
        <v>-15.884954072339347</v>
      </c>
      <c r="AV643">
        <f t="shared" si="511"/>
        <v>-3.0994261289500216</v>
      </c>
      <c r="AW643">
        <f t="shared" si="512"/>
        <v>474.84961200193987</v>
      </c>
      <c r="AX643">
        <f t="shared" si="513"/>
        <v>-923.86335400238045</v>
      </c>
      <c r="AY643">
        <f t="shared" si="521"/>
        <v>-1.096025378498773</v>
      </c>
      <c r="BA643">
        <f t="shared" si="502"/>
        <v>0.36277303689197427</v>
      </c>
      <c r="BB643">
        <f t="shared" si="514"/>
        <v>-8.8072999870453543</v>
      </c>
      <c r="BC643">
        <f t="shared" si="515"/>
        <v>-2.0034007504512488</v>
      </c>
      <c r="BD643">
        <f t="shared" si="503"/>
        <v>-294.78640780536102</v>
      </c>
      <c r="BF643">
        <f t="shared" si="504"/>
        <v>-97.20282498882338</v>
      </c>
      <c r="BG643">
        <f t="shared" si="505"/>
        <v>-214.75110434435354</v>
      </c>
      <c r="BH643">
        <f t="shared" si="516"/>
        <v>-34.751104344353536</v>
      </c>
      <c r="BI643">
        <f t="shared" si="517"/>
        <v>-34.751104344353536</v>
      </c>
      <c r="BJ643">
        <f t="shared" si="506"/>
        <v>0</v>
      </c>
      <c r="BK643">
        <f t="shared" si="518"/>
        <v>0</v>
      </c>
      <c r="BM643">
        <f t="shared" si="519"/>
        <v>-88.395525001778012</v>
      </c>
      <c r="BN643">
        <f t="shared" si="507"/>
        <v>-99.964696538992555</v>
      </c>
      <c r="BQ643" s="56">
        <f t="shared" si="520"/>
        <v>8.0946608132397841</v>
      </c>
    </row>
    <row r="644" spans="1:69" x14ac:dyDescent="0.25">
      <c r="A644">
        <f t="shared" si="563"/>
        <v>6800000</v>
      </c>
      <c r="B644">
        <f t="shared" si="508"/>
        <v>6800</v>
      </c>
      <c r="C644">
        <f t="shared" si="539"/>
        <v>5.8540080219609223</v>
      </c>
      <c r="D644">
        <f t="shared" si="540"/>
        <v>1.3991313043537017</v>
      </c>
      <c r="F644">
        <f t="shared" si="541"/>
        <v>4.2663313835125874E-7</v>
      </c>
      <c r="G644">
        <f t="shared" si="542"/>
        <v>2.5546965972103825E-4</v>
      </c>
      <c r="H644">
        <f t="shared" si="481"/>
        <v>-3.1413371803402792</v>
      </c>
      <c r="J644">
        <f t="shared" si="482"/>
        <v>15</v>
      </c>
      <c r="M644">
        <f t="shared" si="543"/>
        <v>3.8849282469755471E-4</v>
      </c>
      <c r="N644">
        <f t="shared" si="484"/>
        <v>-1.5707963250000001</v>
      </c>
      <c r="O644">
        <f t="shared" si="544"/>
        <v>1691.9364331034028</v>
      </c>
      <c r="P644">
        <f t="shared" si="486"/>
        <v>1.5702052880072355</v>
      </c>
      <c r="Q644">
        <f t="shared" si="545"/>
        <v>1183.7148338073077</v>
      </c>
      <c r="R644">
        <f t="shared" si="488"/>
        <v>1.5699515286303498</v>
      </c>
      <c r="S644">
        <f t="shared" si="546"/>
        <v>3.3180498266657713E-2</v>
      </c>
      <c r="T644">
        <f t="shared" si="490"/>
        <v>-1.5376097371901021</v>
      </c>
      <c r="U644">
        <f t="shared" si="547"/>
        <v>4.2052279865915546E-2</v>
      </c>
      <c r="V644">
        <f t="shared" si="492"/>
        <v>-1.528731642887325</v>
      </c>
      <c r="X644">
        <f t="shared" si="548"/>
        <v>-87.814285159160178</v>
      </c>
      <c r="Y644">
        <f t="shared" si="549"/>
        <v>-185.59173086834011</v>
      </c>
      <c r="Z644">
        <f t="shared" si="510"/>
        <v>-5.5917308683401075</v>
      </c>
      <c r="AC644">
        <v>1</v>
      </c>
      <c r="AD644">
        <f t="shared" si="550"/>
        <v>1691.9361375840003</v>
      </c>
      <c r="AE644">
        <f t="shared" si="551"/>
        <v>-3.3975871465188194</v>
      </c>
      <c r="AF644">
        <f t="shared" si="552"/>
        <v>0.14300278415387999</v>
      </c>
      <c r="AG644">
        <f t="shared" si="553"/>
        <v>20.628934324239872</v>
      </c>
      <c r="AH644">
        <f t="shared" si="554"/>
        <v>-497.11341305021358</v>
      </c>
      <c r="AJ644">
        <f t="shared" si="497"/>
        <v>18000</v>
      </c>
      <c r="AK644">
        <f t="shared" si="555"/>
        <v>542188.62590760004</v>
      </c>
      <c r="AL644">
        <v>19</v>
      </c>
      <c r="AM644">
        <f t="shared" si="556"/>
        <v>1183.7144114082</v>
      </c>
      <c r="AN644">
        <f t="shared" si="557"/>
        <v>458.16610306741171</v>
      </c>
      <c r="AO644">
        <f t="shared" si="558"/>
        <v>-7.8522690542067597</v>
      </c>
      <c r="AQ644">
        <f t="shared" si="559"/>
        <v>5.4065743652326213E-5</v>
      </c>
      <c r="AR644">
        <f t="shared" si="560"/>
        <v>-0.73529411367163655</v>
      </c>
      <c r="AT644">
        <f t="shared" si="561"/>
        <v>-365.52345112436399</v>
      </c>
      <c r="AU644">
        <f t="shared" si="562"/>
        <v>-15.195210786288461</v>
      </c>
      <c r="AV644">
        <f t="shared" si="511"/>
        <v>-3.1000454790582506</v>
      </c>
      <c r="AW644">
        <f t="shared" si="512"/>
        <v>474.70277875252509</v>
      </c>
      <c r="AX644">
        <f t="shared" si="513"/>
        <v>-909.91313604059587</v>
      </c>
      <c r="AY644">
        <f t="shared" si="521"/>
        <v>-1.089938858355743</v>
      </c>
      <c r="BA644">
        <f t="shared" si="502"/>
        <v>0.35646534088109338</v>
      </c>
      <c r="BB644">
        <f t="shared" si="514"/>
        <v>-8.9596538040869547</v>
      </c>
      <c r="BC644">
        <f t="shared" si="515"/>
        <v>-2.0101066207025076</v>
      </c>
      <c r="BD644">
        <f t="shared" si="503"/>
        <v>-295.17062586915949</v>
      </c>
      <c r="BF644">
        <f t="shared" si="504"/>
        <v>-97.487670641159596</v>
      </c>
      <c r="BG644">
        <f t="shared" si="505"/>
        <v>-214.99166972014507</v>
      </c>
      <c r="BH644">
        <f t="shared" si="516"/>
        <v>-34.991669720145069</v>
      </c>
      <c r="BI644">
        <f t="shared" si="517"/>
        <v>-34.991669720145069</v>
      </c>
      <c r="BJ644">
        <f t="shared" si="506"/>
        <v>0</v>
      </c>
      <c r="BK644">
        <f t="shared" si="518"/>
        <v>0</v>
      </c>
      <c r="BM644">
        <f t="shared" si="519"/>
        <v>-88.528016837072641</v>
      </c>
      <c r="BN644">
        <f t="shared" si="507"/>
        <v>-99.821043850985561</v>
      </c>
      <c r="BQ644" s="56">
        <f t="shared" si="520"/>
        <v>7.9423069961981829</v>
      </c>
    </row>
    <row r="645" spans="1:69" x14ac:dyDescent="0.25">
      <c r="A645">
        <f t="shared" si="563"/>
        <v>6900000</v>
      </c>
      <c r="B645">
        <f t="shared" si="508"/>
        <v>6900</v>
      </c>
      <c r="C645">
        <f t="shared" si="539"/>
        <v>5.9376019502220059</v>
      </c>
      <c r="D645">
        <f t="shared" si="540"/>
        <v>1.4015716406224425</v>
      </c>
      <c r="F645">
        <f t="shared" si="541"/>
        <v>4.1435656559549814E-7</v>
      </c>
      <c r="G645">
        <f t="shared" si="542"/>
        <v>2.5176719787854419E-4</v>
      </c>
      <c r="H645">
        <f t="shared" si="481"/>
        <v>-3.1413408828021216</v>
      </c>
      <c r="J645">
        <f t="shared" si="482"/>
        <v>15</v>
      </c>
      <c r="M645">
        <f t="shared" si="543"/>
        <v>3.8286249390483644E-4</v>
      </c>
      <c r="N645">
        <f t="shared" si="484"/>
        <v>-1.5707963250000001</v>
      </c>
      <c r="O645">
        <f t="shared" si="544"/>
        <v>1716.8178426085135</v>
      </c>
      <c r="P645">
        <f t="shared" si="486"/>
        <v>1.5702138537848152</v>
      </c>
      <c r="Q645">
        <f t="shared" si="545"/>
        <v>1201.1223925592337</v>
      </c>
      <c r="R645">
        <f t="shared" si="488"/>
        <v>1.5699637720763107</v>
      </c>
      <c r="S645">
        <f t="shared" si="546"/>
        <v>3.270013945809741E-2</v>
      </c>
      <c r="T645">
        <f t="shared" si="490"/>
        <v>-1.5380903568257502</v>
      </c>
      <c r="U645">
        <f t="shared" si="547"/>
        <v>4.1443881012287541E-2</v>
      </c>
      <c r="V645">
        <f t="shared" si="492"/>
        <v>-1.5293405726343265</v>
      </c>
      <c r="X645">
        <f t="shared" si="548"/>
        <v>-88.071182156456587</v>
      </c>
      <c r="Y645">
        <f t="shared" si="549"/>
        <v>-185.5133563354095</v>
      </c>
      <c r="Z645">
        <f t="shared" si="510"/>
        <v>-5.5133563354094974</v>
      </c>
      <c r="AC645">
        <v>1</v>
      </c>
      <c r="AD645">
        <f t="shared" si="550"/>
        <v>1716.8175513720003</v>
      </c>
      <c r="AE645">
        <f t="shared" si="551"/>
        <v>-3.4982509525467331</v>
      </c>
      <c r="AF645">
        <f t="shared" si="552"/>
        <v>0.14510576627378999</v>
      </c>
      <c r="AG645">
        <f t="shared" si="553"/>
        <v>20.036346675323994</v>
      </c>
      <c r="AH645">
        <f t="shared" si="554"/>
        <v>-489.93345108263901</v>
      </c>
      <c r="AJ645">
        <f t="shared" si="497"/>
        <v>18000</v>
      </c>
      <c r="AK645">
        <f t="shared" si="555"/>
        <v>550161.98805330007</v>
      </c>
      <c r="AL645">
        <v>20</v>
      </c>
      <c r="AM645">
        <f t="shared" si="556"/>
        <v>1201.12197628185</v>
      </c>
      <c r="AN645">
        <f t="shared" si="557"/>
        <v>458.16256840643496</v>
      </c>
      <c r="AO645">
        <f t="shared" si="558"/>
        <v>-7.3570784702699585</v>
      </c>
      <c r="AQ645">
        <f t="shared" si="559"/>
        <v>5.25099766198804E-5</v>
      </c>
      <c r="AR645">
        <f t="shared" si="560"/>
        <v>-0.72463767735434947</v>
      </c>
      <c r="AT645">
        <f t="shared" si="561"/>
        <v>-355.02318594262886</v>
      </c>
      <c r="AU645">
        <f t="shared" si="562"/>
        <v>-14.544818111534967</v>
      </c>
      <c r="AV645">
        <f t="shared" si="511"/>
        <v>-3.1006469086713153</v>
      </c>
      <c r="AW645">
        <f t="shared" si="512"/>
        <v>474.55664084940668</v>
      </c>
      <c r="AX645">
        <f t="shared" si="513"/>
        <v>-896.36578100653719</v>
      </c>
      <c r="AY645">
        <f t="shared" si="521"/>
        <v>-1.0838883368010546</v>
      </c>
      <c r="BA645">
        <f t="shared" si="502"/>
        <v>0.35033348926279129</v>
      </c>
      <c r="BB645">
        <f t="shared" si="514"/>
        <v>-9.1103669078366973</v>
      </c>
      <c r="BC645">
        <f t="shared" si="515"/>
        <v>-2.0167585718702608</v>
      </c>
      <c r="BD645">
        <f t="shared" si="503"/>
        <v>-295.55175459703435</v>
      </c>
      <c r="BF645">
        <f t="shared" si="504"/>
        <v>-97.768835638691854</v>
      </c>
      <c r="BG645">
        <f t="shared" si="505"/>
        <v>-215.23318961450622</v>
      </c>
      <c r="BH645">
        <f t="shared" si="516"/>
        <v>-35.233189614506216</v>
      </c>
      <c r="BI645">
        <f t="shared" si="517"/>
        <v>-35.233189614506216</v>
      </c>
      <c r="BJ645">
        <f t="shared" si="506"/>
        <v>0</v>
      </c>
      <c r="BK645">
        <f t="shared" si="518"/>
        <v>0</v>
      </c>
      <c r="BM645">
        <f t="shared" si="519"/>
        <v>-88.658468730855162</v>
      </c>
      <c r="BN645">
        <f t="shared" si="507"/>
        <v>-99.681435017471856</v>
      </c>
      <c r="BQ645" s="56">
        <f t="shared" si="520"/>
        <v>7.7915938924484411</v>
      </c>
    </row>
    <row r="646" spans="1:69" x14ac:dyDescent="0.25">
      <c r="A646">
        <f t="shared" si="563"/>
        <v>7000000</v>
      </c>
      <c r="B646">
        <f t="shared" si="508"/>
        <v>7000</v>
      </c>
      <c r="C646">
        <f t="shared" si="539"/>
        <v>6.0212302563978888</v>
      </c>
      <c r="D646">
        <f t="shared" si="540"/>
        <v>1.4039442034889225</v>
      </c>
      <c r="F646">
        <f t="shared" si="541"/>
        <v>4.0260236466123443E-7</v>
      </c>
      <c r="G646">
        <f t="shared" si="542"/>
        <v>2.4817052078619849E-4</v>
      </c>
      <c r="H646">
        <f t="shared" si="481"/>
        <v>-3.1413444794792138</v>
      </c>
      <c r="J646">
        <f t="shared" si="482"/>
        <v>15</v>
      </c>
      <c r="M646">
        <f t="shared" si="543"/>
        <v>3.7739302970619596E-4</v>
      </c>
      <c r="N646">
        <f t="shared" si="484"/>
        <v>-1.5707963250000001</v>
      </c>
      <c r="O646">
        <f t="shared" si="544"/>
        <v>1741.6992522359926</v>
      </c>
      <c r="P646">
        <f t="shared" si="486"/>
        <v>1.5702221748259744</v>
      </c>
      <c r="Q646">
        <f t="shared" si="545"/>
        <v>1218.5299514860658</v>
      </c>
      <c r="R646">
        <f t="shared" si="488"/>
        <v>1.5699756657097688</v>
      </c>
      <c r="S646">
        <f t="shared" si="546"/>
        <v>3.2233483484417673E-2</v>
      </c>
      <c r="T646">
        <f t="shared" si="490"/>
        <v>-1.5385572589478911</v>
      </c>
      <c r="U646">
        <f t="shared" si="547"/>
        <v>4.0852820830058041E-2</v>
      </c>
      <c r="V646">
        <f t="shared" si="492"/>
        <v>-1.5299321338492051</v>
      </c>
      <c r="X646">
        <f t="shared" si="548"/>
        <v>-88.3242928780017</v>
      </c>
      <c r="Y646">
        <f t="shared" si="549"/>
        <v>-185.43711183730201</v>
      </c>
      <c r="Z646">
        <f t="shared" si="510"/>
        <v>-5.4371118373020124</v>
      </c>
      <c r="AC646">
        <v>1</v>
      </c>
      <c r="AD646">
        <f t="shared" si="550"/>
        <v>1741.6989651599999</v>
      </c>
      <c r="AE646">
        <f t="shared" si="551"/>
        <v>-3.6003843031881946</v>
      </c>
      <c r="AF646">
        <f t="shared" si="552"/>
        <v>0.14720874839369999</v>
      </c>
      <c r="AG646">
        <f t="shared" si="553"/>
        <v>19.468917273946413</v>
      </c>
      <c r="AH646">
        <f t="shared" si="554"/>
        <v>-482.95760224144937</v>
      </c>
      <c r="AJ646">
        <f t="shared" si="497"/>
        <v>18000</v>
      </c>
      <c r="AK646">
        <f t="shared" si="555"/>
        <v>558135.3501990001</v>
      </c>
      <c r="AL646">
        <v>21</v>
      </c>
      <c r="AM646">
        <f t="shared" si="556"/>
        <v>1218.5295411555001</v>
      </c>
      <c r="AN646">
        <f t="shared" si="557"/>
        <v>458.15856603744049</v>
      </c>
      <c r="AO646">
        <f t="shared" si="558"/>
        <v>-6.8760500506770414</v>
      </c>
      <c r="AQ646">
        <f t="shared" si="559"/>
        <v>5.1020407902957101E-5</v>
      </c>
      <c r="AR646">
        <f t="shared" si="560"/>
        <v>-0.71428571064139945</v>
      </c>
      <c r="AT646">
        <f t="shared" si="561"/>
        <v>-344.96872081459929</v>
      </c>
      <c r="AU646">
        <f t="shared" si="562"/>
        <v>-13.931010104305624</v>
      </c>
      <c r="AV646">
        <f t="shared" si="511"/>
        <v>-3.1012311840417168</v>
      </c>
      <c r="AW646">
        <f t="shared" si="512"/>
        <v>474.41132122042973</v>
      </c>
      <c r="AX646">
        <f t="shared" si="513"/>
        <v>-883.20412257579096</v>
      </c>
      <c r="AY646">
        <f t="shared" si="521"/>
        <v>-1.0778738157361478</v>
      </c>
      <c r="BA646">
        <f t="shared" si="502"/>
        <v>0.3443701864710137</v>
      </c>
      <c r="BB646">
        <f t="shared" si="514"/>
        <v>-9.2594890846454003</v>
      </c>
      <c r="BC646">
        <f t="shared" si="515"/>
        <v>-2.023357368305569</v>
      </c>
      <c r="BD646">
        <f t="shared" si="503"/>
        <v>-295.92983778307553</v>
      </c>
      <c r="BF646">
        <f t="shared" si="504"/>
        <v>-98.046432770787391</v>
      </c>
      <c r="BG646">
        <f t="shared" si="505"/>
        <v>-215.47554103593117</v>
      </c>
      <c r="BH646">
        <f t="shared" si="516"/>
        <v>-35.475541035931172</v>
      </c>
      <c r="BI646">
        <f t="shared" si="517"/>
        <v>-35.475541035931172</v>
      </c>
      <c r="BJ646">
        <f t="shared" si="506"/>
        <v>0</v>
      </c>
      <c r="BK646">
        <f t="shared" si="518"/>
        <v>0</v>
      </c>
      <c r="BM646">
        <f t="shared" si="519"/>
        <v>-88.786943686141996</v>
      </c>
      <c r="BN646">
        <f t="shared" si="507"/>
        <v>-99.54570325285566</v>
      </c>
      <c r="BQ646" s="56">
        <f t="shared" si="520"/>
        <v>7.6424717156397364</v>
      </c>
    </row>
    <row r="647" spans="1:69" x14ac:dyDescent="0.25">
      <c r="A647">
        <f t="shared" si="563"/>
        <v>7100000</v>
      </c>
      <c r="B647">
        <f t="shared" si="508"/>
        <v>7100</v>
      </c>
      <c r="C647">
        <f t="shared" si="539"/>
        <v>6.1048915277035452</v>
      </c>
      <c r="D647">
        <f t="shared" si="540"/>
        <v>1.4062517519727415</v>
      </c>
      <c r="F647">
        <f t="shared" si="541"/>
        <v>3.9134131438231955E-7</v>
      </c>
      <c r="G647">
        <f t="shared" si="542"/>
        <v>2.4467515865887263E-4</v>
      </c>
      <c r="H647">
        <f t="shared" si="481"/>
        <v>-3.1413479748413415</v>
      </c>
      <c r="J647">
        <f t="shared" si="482"/>
        <v>15</v>
      </c>
      <c r="M647">
        <f t="shared" si="543"/>
        <v>3.7207763492160169E-4</v>
      </c>
      <c r="N647">
        <f t="shared" si="484"/>
        <v>-1.5707963250000001</v>
      </c>
      <c r="O647">
        <f t="shared" si="544"/>
        <v>1766.5806619806694</v>
      </c>
      <c r="P647">
        <f t="shared" si="486"/>
        <v>1.5702302614716841</v>
      </c>
      <c r="Q647">
        <f t="shared" si="545"/>
        <v>1235.937510580414</v>
      </c>
      <c r="R647">
        <f t="shared" si="488"/>
        <v>1.5699872243115209</v>
      </c>
      <c r="S647">
        <f t="shared" si="546"/>
        <v>3.1779952547987822E-2</v>
      </c>
      <c r="T647">
        <f t="shared" si="490"/>
        <v>-1.539011022372212</v>
      </c>
      <c r="U647">
        <f t="shared" si="547"/>
        <v>4.0278369129401796E-2</v>
      </c>
      <c r="V647">
        <f t="shared" si="492"/>
        <v>-1.5305070587914757</v>
      </c>
      <c r="X647">
        <f t="shared" si="548"/>
        <v>-88.573728330281938</v>
      </c>
      <c r="Y647">
        <f t="shared" si="549"/>
        <v>-185.3629132296432</v>
      </c>
      <c r="Z647">
        <f t="shared" si="510"/>
        <v>-5.3629132296431976</v>
      </c>
      <c r="AC647">
        <v>1</v>
      </c>
      <c r="AD647">
        <f t="shared" si="550"/>
        <v>1766.5803789480003</v>
      </c>
      <c r="AE647">
        <f t="shared" si="551"/>
        <v>-3.703987198443202</v>
      </c>
      <c r="AF647">
        <f t="shared" si="552"/>
        <v>0.14931173051360999</v>
      </c>
      <c r="AG647">
        <f t="shared" si="553"/>
        <v>18.925242645361177</v>
      </c>
      <c r="AH647">
        <f t="shared" si="554"/>
        <v>-476.1772986039324</v>
      </c>
      <c r="AJ647">
        <f t="shared" si="497"/>
        <v>18000</v>
      </c>
      <c r="AK647">
        <f t="shared" si="555"/>
        <v>566108.7123447</v>
      </c>
      <c r="AL647">
        <v>22</v>
      </c>
      <c r="AM647">
        <f t="shared" si="556"/>
        <v>1235.9371060291501</v>
      </c>
      <c r="AN647">
        <f t="shared" si="557"/>
        <v>458.15413945340288</v>
      </c>
      <c r="AO647">
        <f t="shared" si="558"/>
        <v>-6.4085857552029228</v>
      </c>
      <c r="AQ647">
        <f t="shared" si="559"/>
        <v>4.9593334409872377E-5</v>
      </c>
      <c r="AR647">
        <f t="shared" si="560"/>
        <v>-0.70422534862018771</v>
      </c>
      <c r="AT647">
        <f t="shared" si="561"/>
        <v>-335.33518554848621</v>
      </c>
      <c r="AU647">
        <f t="shared" si="562"/>
        <v>-13.351250819659173</v>
      </c>
      <c r="AV647">
        <f t="shared" si="511"/>
        <v>-3.1017990283744896</v>
      </c>
      <c r="AW647">
        <f t="shared" si="512"/>
        <v>474.26692727085674</v>
      </c>
      <c r="AX647">
        <f t="shared" si="513"/>
        <v>-870.41195405167605</v>
      </c>
      <c r="AY647">
        <f t="shared" si="521"/>
        <v>-1.0718952947010352</v>
      </c>
      <c r="BA647">
        <f t="shared" si="502"/>
        <v>0.33856854715468349</v>
      </c>
      <c r="BB647">
        <f t="shared" si="514"/>
        <v>-9.4070678017794478</v>
      </c>
      <c r="BC647">
        <f t="shared" si="515"/>
        <v>-2.0299037336734544</v>
      </c>
      <c r="BD647">
        <f t="shared" si="503"/>
        <v>-296.30491689023455</v>
      </c>
      <c r="BF647">
        <f t="shared" si="504"/>
        <v>-98.320569598956595</v>
      </c>
      <c r="BG647">
        <f t="shared" si="505"/>
        <v>-215.71860762329251</v>
      </c>
      <c r="BH647">
        <f t="shared" si="516"/>
        <v>-35.718607623292513</v>
      </c>
      <c r="BI647">
        <f t="shared" si="517"/>
        <v>-35.718607623292513</v>
      </c>
      <c r="BJ647">
        <f t="shared" si="506"/>
        <v>0</v>
      </c>
      <c r="BK647">
        <f t="shared" si="518"/>
        <v>0</v>
      </c>
      <c r="BM647">
        <f t="shared" si="519"/>
        <v>-88.913501797177162</v>
      </c>
      <c r="BN647">
        <f t="shared" si="507"/>
        <v>-99.413690733057962</v>
      </c>
      <c r="BQ647" s="56">
        <f t="shared" si="520"/>
        <v>7.4948929985056889</v>
      </c>
    </row>
    <row r="648" spans="1:69" x14ac:dyDescent="0.25">
      <c r="A648">
        <f t="shared" si="563"/>
        <v>7200000</v>
      </c>
      <c r="B648">
        <f t="shared" si="508"/>
        <v>7200</v>
      </c>
      <c r="C648">
        <f t="shared" si="539"/>
        <v>6.1885844272075303</v>
      </c>
      <c r="D648">
        <f t="shared" si="540"/>
        <v>1.4084968987028899</v>
      </c>
      <c r="F648">
        <f t="shared" si="541"/>
        <v>3.8054620864834322E-7</v>
      </c>
      <c r="G648">
        <f t="shared" si="542"/>
        <v>2.4127689003330683E-4</v>
      </c>
      <c r="H648">
        <f t="shared" si="481"/>
        <v>-3.1413513731099667</v>
      </c>
      <c r="J648">
        <f t="shared" si="482"/>
        <v>15</v>
      </c>
      <c r="M648">
        <f t="shared" si="543"/>
        <v>3.6690988999213495E-4</v>
      </c>
      <c r="N648">
        <f t="shared" si="484"/>
        <v>-1.5707963250000001</v>
      </c>
      <c r="O648">
        <f t="shared" si="544"/>
        <v>1791.4620718376607</v>
      </c>
      <c r="P648">
        <f t="shared" si="486"/>
        <v>1.5702381234884175</v>
      </c>
      <c r="Q648">
        <f t="shared" si="545"/>
        <v>1253.3450698352983</v>
      </c>
      <c r="R648">
        <f t="shared" si="488"/>
        <v>1.5699984618412095</v>
      </c>
      <c r="S648">
        <f t="shared" si="546"/>
        <v>3.1339000869880097E-2</v>
      </c>
      <c r="T648">
        <f t="shared" si="490"/>
        <v>-1.5394521938121426</v>
      </c>
      <c r="U648">
        <f t="shared" si="547"/>
        <v>3.9719836121745893E-2</v>
      </c>
      <c r="V648">
        <f t="shared" si="492"/>
        <v>-1.5310660391496611</v>
      </c>
      <c r="X648">
        <f t="shared" si="548"/>
        <v>-88.819594675069936</v>
      </c>
      <c r="Y648">
        <f t="shared" si="549"/>
        <v>-185.2906806574893</v>
      </c>
      <c r="Z648">
        <f t="shared" si="510"/>
        <v>-5.2906806574893039</v>
      </c>
      <c r="AC648">
        <v>1</v>
      </c>
      <c r="AD648">
        <f t="shared" si="550"/>
        <v>1791.4617927360002</v>
      </c>
      <c r="AE648">
        <f t="shared" si="551"/>
        <v>-3.8090596383117554</v>
      </c>
      <c r="AF648">
        <f t="shared" si="552"/>
        <v>0.15141471263351999</v>
      </c>
      <c r="AG648">
        <f t="shared" si="553"/>
        <v>18.404015784411339</v>
      </c>
      <c r="AH648">
        <f t="shared" si="554"/>
        <v>-469.58444440829874</v>
      </c>
      <c r="AJ648">
        <f t="shared" si="497"/>
        <v>18000</v>
      </c>
      <c r="AK648">
        <f t="shared" si="555"/>
        <v>574082.07449040003</v>
      </c>
      <c r="AL648">
        <v>23</v>
      </c>
      <c r="AM648">
        <f t="shared" si="556"/>
        <v>1253.3446709028001</v>
      </c>
      <c r="AN648">
        <f t="shared" si="557"/>
        <v>458.14932843080169</v>
      </c>
      <c r="AO648">
        <f t="shared" si="558"/>
        <v>-5.9541206974743677</v>
      </c>
      <c r="AQ648">
        <f t="shared" si="559"/>
        <v>4.8225308409407272E-5</v>
      </c>
      <c r="AR648">
        <f t="shared" si="560"/>
        <v>-0.69444444109546466</v>
      </c>
      <c r="AT648">
        <f t="shared" si="561"/>
        <v>-326.09941950490816</v>
      </c>
      <c r="AU648">
        <f t="shared" si="562"/>
        <v>-12.803212309973492</v>
      </c>
      <c r="AV648">
        <f t="shared" si="511"/>
        <v>-3.1023511248067042</v>
      </c>
      <c r="AW648">
        <f t="shared" si="512"/>
        <v>474.12355255688055</v>
      </c>
      <c r="AX648">
        <f t="shared" si="513"/>
        <v>-857.97396237016517</v>
      </c>
      <c r="AY648">
        <f t="shared" si="521"/>
        <v>-1.0659527704469987</v>
      </c>
      <c r="BA648">
        <f t="shared" si="502"/>
        <v>0.33292206744135577</v>
      </c>
      <c r="BB648">
        <f t="shared" si="514"/>
        <v>-9.5531483413618297</v>
      </c>
      <c r="BC648">
        <f t="shared" si="515"/>
        <v>-2.0363983543597053</v>
      </c>
      <c r="BD648">
        <f t="shared" si="503"/>
        <v>-296.67703124552031</v>
      </c>
      <c r="BF648">
        <f t="shared" si="504"/>
        <v>-98.591348768268134</v>
      </c>
      <c r="BG648">
        <f t="shared" si="505"/>
        <v>-215.96227925285626</v>
      </c>
      <c r="BH648">
        <f t="shared" si="516"/>
        <v>-35.962279252856263</v>
      </c>
      <c r="BI648">
        <f t="shared" si="517"/>
        <v>-35.962279252856263</v>
      </c>
      <c r="BJ648">
        <f t="shared" si="506"/>
        <v>0</v>
      </c>
      <c r="BK648">
        <f t="shared" si="518"/>
        <v>0</v>
      </c>
      <c r="BM648">
        <f t="shared" si="519"/>
        <v>-89.038200426906286</v>
      </c>
      <c r="BN648">
        <f t="shared" si="507"/>
        <v>-99.285248007335966</v>
      </c>
      <c r="BQ648" s="56">
        <f t="shared" si="520"/>
        <v>7.348812458923307</v>
      </c>
    </row>
    <row r="649" spans="1:69" x14ac:dyDescent="0.25">
      <c r="A649">
        <f t="shared" si="563"/>
        <v>7300000</v>
      </c>
      <c r="B649">
        <f t="shared" si="508"/>
        <v>7300</v>
      </c>
      <c r="C649">
        <f t="shared" si="539"/>
        <v>6.2723076888421625</v>
      </c>
      <c r="D649">
        <f t="shared" si="540"/>
        <v>1.4106821194102892</v>
      </c>
      <c r="F649">
        <f t="shared" si="541"/>
        <v>3.7019169192867205E-7</v>
      </c>
      <c r="G649">
        <f t="shared" si="542"/>
        <v>2.3797172475972485E-4</v>
      </c>
      <c r="H649">
        <f t="shared" ref="H649:H676" si="564">IF(G649&gt;0,G649-Pi,G649)</f>
        <v>-3.1413546782752406</v>
      </c>
      <c r="J649">
        <f t="shared" ref="J649:J676" si="565">Vin/Vramp</f>
        <v>15</v>
      </c>
      <c r="M649">
        <f t="shared" si="543"/>
        <v>3.618837271155304E-4</v>
      </c>
      <c r="N649">
        <f t="shared" ref="N649:N676" si="566">-Pi/2</f>
        <v>-1.5707963250000001</v>
      </c>
      <c r="O649">
        <f t="shared" si="544"/>
        <v>1816.3434818023511</v>
      </c>
      <c r="P649">
        <f t="shared" ref="P649:P676" si="567">ATAN2(Fz1_u,A649)</f>
        <v>1.5702457701074983</v>
      </c>
      <c r="Q649">
        <f t="shared" si="545"/>
        <v>1270.7526292441212</v>
      </c>
      <c r="R649">
        <f t="shared" ref="R649:R676" si="568">ATAN2(Fz2_u,A649)</f>
        <v>1.5700093914935658</v>
      </c>
      <c r="S649">
        <f t="shared" si="546"/>
        <v>3.091011250333079E-2</v>
      </c>
      <c r="T649">
        <f t="shared" ref="T649:T676" si="569">-ATAN2(Fp1_u,A649)</f>
        <v>-1.5398812900732852</v>
      </c>
      <c r="U649">
        <f t="shared" si="547"/>
        <v>3.9176569665795268E-2</v>
      </c>
      <c r="V649">
        <f t="shared" ref="V649:V676" si="570">-ATAN2(Fp2_u,A649)</f>
        <v>-1.5316097288112851</v>
      </c>
      <c r="X649">
        <f t="shared" si="548"/>
        <v>-89.061993508608111</v>
      </c>
      <c r="Y649">
        <f t="shared" si="549"/>
        <v>-185.220338291383</v>
      </c>
      <c r="Z649">
        <f t="shared" si="510"/>
        <v>-5.2203382913830012</v>
      </c>
      <c r="AC649">
        <v>1</v>
      </c>
      <c r="AD649">
        <f t="shared" si="550"/>
        <v>1816.3432065239999</v>
      </c>
      <c r="AE649">
        <f t="shared" si="551"/>
        <v>-3.9156016227938557</v>
      </c>
      <c r="AF649">
        <f t="shared" si="552"/>
        <v>0.15351769475343</v>
      </c>
      <c r="AG649">
        <f t="shared" si="553"/>
        <v>17.904018310399842</v>
      </c>
      <c r="AH649">
        <f t="shared" si="554"/>
        <v>-463.17138402147515</v>
      </c>
      <c r="AJ649">
        <f t="shared" ref="AJ649:AJ676" si="571">_Rfb1</f>
        <v>18000</v>
      </c>
      <c r="AK649">
        <f t="shared" si="555"/>
        <v>582055.43663610006</v>
      </c>
      <c r="AL649">
        <v>24</v>
      </c>
      <c r="AM649">
        <f t="shared" si="556"/>
        <v>1270.7522357764501</v>
      </c>
      <c r="AN649">
        <f t="shared" si="557"/>
        <v>458.14416937189139</v>
      </c>
      <c r="AO649">
        <f t="shared" si="558"/>
        <v>-5.5121208823171717</v>
      </c>
      <c r="AQ649">
        <f t="shared" si="559"/>
        <v>4.691311668740328E-5</v>
      </c>
      <c r="AR649">
        <f t="shared" si="560"/>
        <v>-0.6849315036360879</v>
      </c>
      <c r="AT649">
        <f t="shared" si="561"/>
        <v>-317.23983256573672</v>
      </c>
      <c r="AU649">
        <f t="shared" si="562"/>
        <v>-12.284754995655078</v>
      </c>
      <c r="AV649">
        <f t="shared" si="511"/>
        <v>-3.1028881191430022</v>
      </c>
      <c r="AW649">
        <f t="shared" si="512"/>
        <v>473.98127827283218</v>
      </c>
      <c r="AX649">
        <f t="shared" si="513"/>
        <v>-845.8756674661546</v>
      </c>
      <c r="AY649">
        <f t="shared" si="521"/>
        <v>-1.0600462365632484</v>
      </c>
      <c r="BA649">
        <f t="shared" ref="BA649:BA676" si="572">SQRT(AT649^2+AU649^2)/SQRT(AW649^2+AX649^2)</f>
        <v>0.32742459858241663</v>
      </c>
      <c r="BB649">
        <f t="shared" si="514"/>
        <v>-9.6977739250361186</v>
      </c>
      <c r="BC649">
        <f t="shared" si="515"/>
        <v>-2.0428418825797539</v>
      </c>
      <c r="BD649">
        <f t="shared" ref="BD649:BD678" si="573">BC649*180/Pi-180</f>
        <v>-297.04621821812441</v>
      </c>
      <c r="BF649">
        <f t="shared" ref="BF649:BF676" si="574">20*LOG(BA649*J649*F649*C649)</f>
        <v>-98.858868296127639</v>
      </c>
      <c r="BG649">
        <f t="shared" ref="BG649:BG676" si="575">(180/Pi)*(D649+H649+BC649)</f>
        <v>-216.20645167349971</v>
      </c>
      <c r="BH649">
        <f t="shared" si="516"/>
        <v>-36.206451673499714</v>
      </c>
      <c r="BI649">
        <f t="shared" si="517"/>
        <v>-36.206451673499714</v>
      </c>
      <c r="BJ649">
        <f t="shared" ref="BJ649:BJ676" si="576">SUM((BF650&lt;0)*(BF649&gt;0))*A649</f>
        <v>0</v>
      </c>
      <c r="BK649">
        <f t="shared" si="518"/>
        <v>0</v>
      </c>
      <c r="BM649">
        <f t="shared" si="519"/>
        <v>-89.161094371091536</v>
      </c>
      <c r="BN649">
        <f t="shared" ref="BN649:BN676" si="577">(H649+D649)*180/Pi</f>
        <v>-99.160233455375334</v>
      </c>
      <c r="BQ649" s="56">
        <f t="shared" si="520"/>
        <v>7.2041868752490181</v>
      </c>
    </row>
    <row r="650" spans="1:69" x14ac:dyDescent="0.25">
      <c r="A650">
        <f t="shared" si="563"/>
        <v>7400000</v>
      </c>
      <c r="B650">
        <f t="shared" ref="B650:B676" si="578">A650/1000</f>
        <v>7400</v>
      </c>
      <c r="C650">
        <f t="shared" si="539"/>
        <v>6.3560601127998577</v>
      </c>
      <c r="D650">
        <f t="shared" si="540"/>
        <v>1.4128097616981403</v>
      </c>
      <c r="F650">
        <f t="shared" si="541"/>
        <v>3.6025411024867145E-7</v>
      </c>
      <c r="G650">
        <f t="shared" si="542"/>
        <v>2.3475588837251079E-4</v>
      </c>
      <c r="H650">
        <f t="shared" si="564"/>
        <v>-3.1413578941116276</v>
      </c>
      <c r="J650">
        <f t="shared" si="565"/>
        <v>15</v>
      </c>
      <c r="M650">
        <f t="shared" si="543"/>
        <v>3.5699340647883399E-4</v>
      </c>
      <c r="N650">
        <f t="shared" si="566"/>
        <v>-1.5707963250000001</v>
      </c>
      <c r="O650">
        <f t="shared" si="544"/>
        <v>1841.2248918703738</v>
      </c>
      <c r="P650">
        <f t="shared" si="567"/>
        <v>1.5702532100612603</v>
      </c>
      <c r="Q650">
        <f t="shared" si="545"/>
        <v>1288.1601888006423</v>
      </c>
      <c r="R650">
        <f t="shared" si="568"/>
        <v>1.5700200257500929</v>
      </c>
      <c r="S650">
        <f t="shared" si="546"/>
        <v>3.0492799323884986E-2</v>
      </c>
      <c r="T650">
        <f t="shared" si="569"/>
        <v>-1.5402988000703202</v>
      </c>
      <c r="U650">
        <f t="shared" si="547"/>
        <v>3.8647952735630646E-2</v>
      </c>
      <c r="V650">
        <f t="shared" si="570"/>
        <v>-1.5321387464090861</v>
      </c>
      <c r="X650">
        <f t="shared" si="548"/>
        <v>-89.301022120914993</v>
      </c>
      <c r="Y650">
        <f t="shared" si="549"/>
        <v>-185.15181408215901</v>
      </c>
      <c r="Z650">
        <f t="shared" ref="Z650:Z676" si="579">Y650+180</f>
        <v>-5.1518140821590066</v>
      </c>
      <c r="AC650">
        <v>1</v>
      </c>
      <c r="AD650">
        <f t="shared" si="550"/>
        <v>1841.2246203120003</v>
      </c>
      <c r="AE650">
        <f t="shared" si="551"/>
        <v>-4.0236131518895011</v>
      </c>
      <c r="AF650">
        <f t="shared" si="552"/>
        <v>0.15562067687334</v>
      </c>
      <c r="AG650">
        <f t="shared" si="553"/>
        <v>17.424113355945671</v>
      </c>
      <c r="AH650">
        <f t="shared" si="554"/>
        <v>-456.93087247571475</v>
      </c>
      <c r="AJ650">
        <f t="shared" si="571"/>
        <v>18000</v>
      </c>
      <c r="AK650">
        <f t="shared" si="555"/>
        <v>590028.79878180008</v>
      </c>
      <c r="AL650">
        <v>25</v>
      </c>
      <c r="AM650">
        <f t="shared" si="556"/>
        <v>1288.1598006501001</v>
      </c>
      <c r="AN650">
        <f t="shared" si="557"/>
        <v>458.13869561222538</v>
      </c>
      <c r="AO650">
        <f t="shared" si="558"/>
        <v>-5.0820811256417908</v>
      </c>
      <c r="AQ650">
        <f t="shared" si="559"/>
        <v>4.5653761661551488E-5</v>
      </c>
      <c r="AR650">
        <f t="shared" si="560"/>
        <v>-0.67567567259096206</v>
      </c>
      <c r="AT650">
        <f t="shared" si="561"/>
        <v>-308.73627911128534</v>
      </c>
      <c r="AU650">
        <f t="shared" si="562"/>
        <v>-11.793910124227567</v>
      </c>
      <c r="AV650">
        <f t="shared" ref="AV650:AV676" si="580">ATAN2(AT650,AU650)</f>
        <v>-3.1034106223701543</v>
      </c>
      <c r="AW650">
        <f t="shared" ref="AW650:AW676" si="581">AG650-AH650*AO650/_Rfb2+AG650*AN650/_Rfb2+AN650-AO650*AR650+AQ650*AN650</f>
        <v>473.84017457429684</v>
      </c>
      <c r="AX650">
        <f t="shared" ref="AX650:AX676" si="582">AH650+AH650*AN650/_Rfb2+AG650*AO650/_Rfb2+AO650+AO650*AQ650+AN650*AR650</f>
        <v>-834.10336650076681</v>
      </c>
      <c r="AY650">
        <f t="shared" si="521"/>
        <v>-1.0541756831524147</v>
      </c>
      <c r="BA650">
        <f t="shared" si="572"/>
        <v>0.32207032275295155</v>
      </c>
      <c r="BB650">
        <f t="shared" ref="BB650:BB676" si="583">20*LOG(BA650)</f>
        <v>-9.8409858301151782</v>
      </c>
      <c r="BC650">
        <f t="shared" ref="BC650:BC676" si="584">AV650-AY650</f>
        <v>-2.0492349392177394</v>
      </c>
      <c r="BD650">
        <f t="shared" si="573"/>
        <v>-297.41251338208758</v>
      </c>
      <c r="BF650">
        <f t="shared" si="574"/>
        <v>-99.123221840369695</v>
      </c>
      <c r="BG650">
        <f t="shared" si="575"/>
        <v>-216.45102616776899</v>
      </c>
      <c r="BH650">
        <f t="shared" ref="BH650:BH676" si="585">IF(BG650&gt;180,BG650-180,BG650+180)</f>
        <v>-36.451026167768987</v>
      </c>
      <c r="BI650">
        <f t="shared" ref="BI650:BI676" si="586">IF(BH650&gt;180,BH650-360,BH650)</f>
        <v>-36.451026167768987</v>
      </c>
      <c r="BJ650">
        <f t="shared" si="576"/>
        <v>0</v>
      </c>
      <c r="BK650">
        <f t="shared" ref="BK650:BK676" si="587">IF(BJ650&gt;0,BI650,0)</f>
        <v>0</v>
      </c>
      <c r="BM650">
        <f t="shared" ref="BM650:BM676" si="588">20*LOG(J650*F650*C650)</f>
        <v>-89.282236010254522</v>
      </c>
      <c r="BN650">
        <f t="shared" si="577"/>
        <v>-99.038512785681391</v>
      </c>
      <c r="BQ650" s="56">
        <f t="shared" ref="BQ650:BQ676" si="589">20*LOG(BA650*7)</f>
        <v>7.0609749701699602</v>
      </c>
    </row>
    <row r="651" spans="1:69" x14ac:dyDescent="0.25">
      <c r="A651">
        <f t="shared" si="563"/>
        <v>7500000</v>
      </c>
      <c r="B651">
        <f t="shared" si="578"/>
        <v>7500</v>
      </c>
      <c r="C651">
        <f t="shared" si="539"/>
        <v>6.4398405612814731</v>
      </c>
      <c r="D651">
        <f t="shared" si="540"/>
        <v>1.4148820531527408</v>
      </c>
      <c r="F651">
        <f t="shared" si="541"/>
        <v>3.5071137598102081E-7</v>
      </c>
      <c r="G651">
        <f t="shared" si="542"/>
        <v>2.3162580771123444E-4</v>
      </c>
      <c r="H651">
        <f t="shared" si="564"/>
        <v>-3.1413610241922889</v>
      </c>
      <c r="J651">
        <f t="shared" si="565"/>
        <v>15</v>
      </c>
      <c r="M651">
        <f t="shared" si="543"/>
        <v>3.5223349439244959E-4</v>
      </c>
      <c r="N651">
        <f t="shared" si="566"/>
        <v>-1.5707963250000001</v>
      </c>
      <c r="O651">
        <f t="shared" si="544"/>
        <v>1866.1063020375962</v>
      </c>
      <c r="P651">
        <f t="shared" si="567"/>
        <v>1.570260451616313</v>
      </c>
      <c r="Q651">
        <f t="shared" si="545"/>
        <v>1305.5677484989531</v>
      </c>
      <c r="R651">
        <f t="shared" si="568"/>
        <v>1.5700303764266146</v>
      </c>
      <c r="S651">
        <f t="shared" si="546"/>
        <v>3.0086599179797325E-2</v>
      </c>
      <c r="T651">
        <f t="shared" si="569"/>
        <v>-1.5407051866829151</v>
      </c>
      <c r="U651">
        <f t="shared" si="547"/>
        <v>3.8133401090279538E-2</v>
      </c>
      <c r="V651">
        <f t="shared" si="570"/>
        <v>-1.5326536776642576</v>
      </c>
      <c r="X651">
        <f t="shared" si="548"/>
        <v>-89.53677373688997</v>
      </c>
      <c r="Y651">
        <f t="shared" si="549"/>
        <v>-185.0850395330161</v>
      </c>
      <c r="Z651">
        <f t="shared" si="579"/>
        <v>-5.0850395330161007</v>
      </c>
      <c r="AC651">
        <v>1</v>
      </c>
      <c r="AD651">
        <f t="shared" si="550"/>
        <v>1866.1060341000002</v>
      </c>
      <c r="AE651">
        <f t="shared" si="551"/>
        <v>-4.1330942255986924</v>
      </c>
      <c r="AF651">
        <f t="shared" si="552"/>
        <v>0.15772365899325</v>
      </c>
      <c r="AG651">
        <f t="shared" si="553"/>
        <v>16.963239112417838</v>
      </c>
      <c r="AH651">
        <f t="shared" si="554"/>
        <v>-450.85604833722078</v>
      </c>
      <c r="AJ651">
        <f t="shared" si="571"/>
        <v>18000</v>
      </c>
      <c r="AK651">
        <f t="shared" si="555"/>
        <v>598002.16092749999</v>
      </c>
      <c r="AL651">
        <v>26</v>
      </c>
      <c r="AM651">
        <f t="shared" si="556"/>
        <v>1305.5673655237501</v>
      </c>
      <c r="AN651">
        <f t="shared" si="557"/>
        <v>458.13293769731388</v>
      </c>
      <c r="AO651">
        <f t="shared" si="558"/>
        <v>-4.6635231399394836</v>
      </c>
      <c r="AQ651">
        <f t="shared" si="559"/>
        <v>4.4444444246913578E-5</v>
      </c>
      <c r="AR651">
        <f t="shared" si="560"/>
        <v>-0.66666666370370375</v>
      </c>
      <c r="AT651">
        <f t="shared" si="561"/>
        <v>-300.56994363387577</v>
      </c>
      <c r="AU651">
        <f t="shared" si="562"/>
        <v>-11.328864071187484</v>
      </c>
      <c r="AV651">
        <f t="shared" si="580"/>
        <v>-3.1039192129711699</v>
      </c>
      <c r="AW651">
        <f t="shared" si="581"/>
        <v>473.70030175648702</v>
      </c>
      <c r="AX651">
        <f t="shared" si="582"/>
        <v>-822.64408250190274</v>
      </c>
      <c r="AY651">
        <f t="shared" ref="AY651:AY676" si="590">ATAN2(AW651,AX651)</f>
        <v>-1.0483410965502618</v>
      </c>
      <c r="BA651">
        <f t="shared" si="572"/>
        <v>0.31685373080379359</v>
      </c>
      <c r="BB651">
        <f t="shared" si="583"/>
        <v>-9.9828234979036541</v>
      </c>
      <c r="BC651">
        <f t="shared" si="584"/>
        <v>-2.0555781164209082</v>
      </c>
      <c r="BD651">
        <f t="shared" si="573"/>
        <v>-297.77595066494803</v>
      </c>
      <c r="BF651">
        <f t="shared" si="574"/>
        <v>-99.384498948418013</v>
      </c>
      <c r="BG651">
        <f t="shared" si="575"/>
        <v>-216.69590923663577</v>
      </c>
      <c r="BH651">
        <f t="shared" si="585"/>
        <v>-36.695909236635771</v>
      </c>
      <c r="BI651">
        <f t="shared" si="586"/>
        <v>-36.695909236635771</v>
      </c>
      <c r="BJ651">
        <f t="shared" si="576"/>
        <v>0</v>
      </c>
      <c r="BK651">
        <f t="shared" si="587"/>
        <v>0</v>
      </c>
      <c r="BM651">
        <f t="shared" si="588"/>
        <v>-89.401675450514361</v>
      </c>
      <c r="BN651">
        <f t="shared" si="577"/>
        <v>-98.919958571687715</v>
      </c>
      <c r="BQ651" s="56">
        <f t="shared" si="589"/>
        <v>6.9191373023814826</v>
      </c>
    </row>
    <row r="652" spans="1:69" x14ac:dyDescent="0.25">
      <c r="A652">
        <f t="shared" si="563"/>
        <v>7600000</v>
      </c>
      <c r="B652">
        <f t="shared" si="578"/>
        <v>7600</v>
      </c>
      <c r="C652">
        <f t="shared" si="539"/>
        <v>6.5236479545658144</v>
      </c>
      <c r="D652">
        <f t="shared" si="540"/>
        <v>1.4169011088513734</v>
      </c>
      <c r="F652">
        <f t="shared" si="541"/>
        <v>3.4154284500759611E-7</v>
      </c>
      <c r="G652">
        <f t="shared" si="542"/>
        <v>2.2857809767686156E-4</v>
      </c>
      <c r="H652">
        <f t="shared" si="564"/>
        <v>-3.1413640719023235</v>
      </c>
      <c r="J652">
        <f t="shared" si="565"/>
        <v>15</v>
      </c>
      <c r="M652">
        <f t="shared" si="543"/>
        <v>3.4759884315044363E-4</v>
      </c>
      <c r="N652">
        <f t="shared" si="566"/>
        <v>-1.5707963250000001</v>
      </c>
      <c r="O652">
        <f t="shared" si="544"/>
        <v>1890.987712300102</v>
      </c>
      <c r="P652">
        <f t="shared" si="567"/>
        <v>1.5702675026041817</v>
      </c>
      <c r="Q652">
        <f t="shared" si="545"/>
        <v>1322.9753083334572</v>
      </c>
      <c r="R652">
        <f t="shared" si="568"/>
        <v>1.5700404547170697</v>
      </c>
      <c r="S652">
        <f t="shared" si="546"/>
        <v>2.9691074187983165E-2</v>
      </c>
      <c r="T652">
        <f t="shared" si="569"/>
        <v>-1.54110088846543</v>
      </c>
      <c r="U652">
        <f t="shared" si="547"/>
        <v>3.7632361126314691E-2</v>
      </c>
      <c r="V652">
        <f t="shared" si="570"/>
        <v>-1.5331550775453322</v>
      </c>
      <c r="X652">
        <f t="shared" si="548"/>
        <v>-89.769337740730336</v>
      </c>
      <c r="Y652">
        <f t="shared" si="549"/>
        <v>-185.01994948749416</v>
      </c>
      <c r="Z652">
        <f t="shared" si="579"/>
        <v>-5.0199494874941593</v>
      </c>
      <c r="AC652">
        <v>1</v>
      </c>
      <c r="AD652">
        <f t="shared" si="550"/>
        <v>1890.9874478879999</v>
      </c>
      <c r="AE652">
        <f t="shared" si="551"/>
        <v>-4.2440448439214302</v>
      </c>
      <c r="AF652">
        <f t="shared" si="552"/>
        <v>0.15982664111316</v>
      </c>
      <c r="AG652">
        <f t="shared" si="553"/>
        <v>16.520402963599807</v>
      </c>
      <c r="AH652">
        <f t="shared" si="554"/>
        <v>-444.94040869457189</v>
      </c>
      <c r="AJ652">
        <f t="shared" si="571"/>
        <v>18000</v>
      </c>
      <c r="AK652">
        <f t="shared" si="555"/>
        <v>605975.52307320002</v>
      </c>
      <c r="AL652">
        <v>27</v>
      </c>
      <c r="AM652">
        <f t="shared" si="556"/>
        <v>1322.9749303973999</v>
      </c>
      <c r="AN652">
        <f t="shared" si="557"/>
        <v>458.12692363183078</v>
      </c>
      <c r="AO652">
        <f t="shared" si="558"/>
        <v>-4.2559937702290718</v>
      </c>
      <c r="AQ652">
        <f t="shared" si="559"/>
        <v>4.3282548289116396E-5</v>
      </c>
      <c r="AR652">
        <f t="shared" si="560"/>
        <v>-0.65789473399456921</v>
      </c>
      <c r="AT652">
        <f t="shared" si="561"/>
        <v>-292.72323677641123</v>
      </c>
      <c r="AU652">
        <f t="shared" si="562"/>
        <v>-10.88794426794569</v>
      </c>
      <c r="AV652">
        <f t="shared" si="580"/>
        <v>-3.1044144390573543</v>
      </c>
      <c r="AW652">
        <f t="shared" si="581"/>
        <v>473.56171130477668</v>
      </c>
      <c r="AX652">
        <f t="shared" si="582"/>
        <v>-811.48551701672068</v>
      </c>
      <c r="AY652">
        <f t="shared" si="590"/>
        <v>-1.0425424590854817</v>
      </c>
      <c r="BA652">
        <f t="shared" si="572"/>
        <v>0.31176960178472191</v>
      </c>
      <c r="BB652">
        <f t="shared" si="583"/>
        <v>-10.12332463481879</v>
      </c>
      <c r="BC652">
        <f t="shared" si="584"/>
        <v>-2.0618719799718725</v>
      </c>
      <c r="BD652">
        <f t="shared" si="573"/>
        <v>-298.13656248366158</v>
      </c>
      <c r="BF652">
        <f t="shared" si="574"/>
        <v>-99.642785289098413</v>
      </c>
      <c r="BG652">
        <f t="shared" si="575"/>
        <v>-216.941012306006</v>
      </c>
      <c r="BH652">
        <f t="shared" si="585"/>
        <v>-36.941012306006002</v>
      </c>
      <c r="BI652">
        <f t="shared" si="586"/>
        <v>-36.941012306006002</v>
      </c>
      <c r="BJ652">
        <f t="shared" si="576"/>
        <v>0</v>
      </c>
      <c r="BK652">
        <f t="shared" si="587"/>
        <v>0</v>
      </c>
      <c r="BM652">
        <f t="shared" si="588"/>
        <v>-89.519460654279627</v>
      </c>
      <c r="BN652">
        <f t="shared" si="577"/>
        <v>-98.804449822344409</v>
      </c>
      <c r="BQ652" s="56">
        <f t="shared" si="589"/>
        <v>6.778636165466347</v>
      </c>
    </row>
    <row r="653" spans="1:69" x14ac:dyDescent="0.25">
      <c r="A653">
        <f t="shared" si="563"/>
        <v>7700000</v>
      </c>
      <c r="B653">
        <f t="shared" si="578"/>
        <v>7700</v>
      </c>
      <c r="C653">
        <f t="shared" si="539"/>
        <v>6.6074812673725596</v>
      </c>
      <c r="D653">
        <f t="shared" si="540"/>
        <v>1.4188689383184292</v>
      </c>
      <c r="F653">
        <f t="shared" si="541"/>
        <v>3.3272920497512944E-7</v>
      </c>
      <c r="G653">
        <f t="shared" si="542"/>
        <v>2.2560954901995075E-4</v>
      </c>
      <c r="H653">
        <f t="shared" si="564"/>
        <v>-3.1413670404509801</v>
      </c>
      <c r="J653">
        <f t="shared" si="565"/>
        <v>15</v>
      </c>
      <c r="M653">
        <f t="shared" si="543"/>
        <v>3.4308457246017818E-4</v>
      </c>
      <c r="N653">
        <f t="shared" si="566"/>
        <v>-1.5707963250000001</v>
      </c>
      <c r="O653">
        <f t="shared" si="544"/>
        <v>1915.8691226541789</v>
      </c>
      <c r="P653">
        <f t="shared" si="567"/>
        <v>1.5702743704495588</v>
      </c>
      <c r="Q653">
        <f t="shared" si="545"/>
        <v>1340.3828682988481</v>
      </c>
      <c r="R653">
        <f t="shared" si="568"/>
        <v>1.5700502712338944</v>
      </c>
      <c r="S653">
        <f t="shared" si="546"/>
        <v>2.9305809162336167E-2</v>
      </c>
      <c r="T653">
        <f t="shared" si="569"/>
        <v>-1.5414863212236747</v>
      </c>
      <c r="U653">
        <f t="shared" si="547"/>
        <v>3.7144307896937748E-2</v>
      </c>
      <c r="V653">
        <f t="shared" si="570"/>
        <v>-1.5336434722594063</v>
      </c>
      <c r="X653">
        <f t="shared" si="548"/>
        <v>-89.99879988502903</v>
      </c>
      <c r="Y653">
        <f t="shared" si="549"/>
        <v>-184.95648193211559</v>
      </c>
      <c r="Z653">
        <f t="shared" si="579"/>
        <v>-4.9564819321155937</v>
      </c>
      <c r="AC653">
        <v>1</v>
      </c>
      <c r="AD653">
        <f t="shared" si="550"/>
        <v>1915.8688616760003</v>
      </c>
      <c r="AE653">
        <f t="shared" si="551"/>
        <v>-4.3564650068577153</v>
      </c>
      <c r="AF653">
        <f t="shared" si="552"/>
        <v>0.16192962323307</v>
      </c>
      <c r="AG653">
        <f t="shared" si="553"/>
        <v>16.09467614713439</v>
      </c>
      <c r="AH653">
        <f t="shared" si="554"/>
        <v>-439.17778607648182</v>
      </c>
      <c r="AJ653">
        <f t="shared" si="571"/>
        <v>18000</v>
      </c>
      <c r="AK653">
        <f t="shared" si="555"/>
        <v>613948.88521890005</v>
      </c>
      <c r="AL653">
        <v>28</v>
      </c>
      <c r="AM653">
        <f t="shared" si="556"/>
        <v>1340.3824952710499</v>
      </c>
      <c r="AN653">
        <f t="shared" si="557"/>
        <v>458.12067910436156</v>
      </c>
      <c r="AO653">
        <f t="shared" si="558"/>
        <v>-3.8590633668577379</v>
      </c>
      <c r="AQ653">
        <f t="shared" si="559"/>
        <v>4.2165626403416991E-5</v>
      </c>
      <c r="AR653">
        <f t="shared" si="560"/>
        <v>-0.64935064661262165</v>
      </c>
      <c r="AT653">
        <f t="shared" si="561"/>
        <v>-285.1797007245616</v>
      </c>
      <c r="AU653">
        <f t="shared" si="562"/>
        <v>-10.469606569614834</v>
      </c>
      <c r="AV653">
        <f t="shared" si="580"/>
        <v>-3.1048968203347971</v>
      </c>
      <c r="AW653">
        <f t="shared" si="581"/>
        <v>473.42444683215984</v>
      </c>
      <c r="AX653">
        <f t="shared" si="582"/>
        <v>-800.61600641578616</v>
      </c>
      <c r="AY653">
        <f t="shared" si="590"/>
        <v>-1.0367797488758332</v>
      </c>
      <c r="BA653">
        <f t="shared" si="572"/>
        <v>0.30681298407672525</v>
      </c>
      <c r="BB653">
        <f t="shared" si="583"/>
        <v>-10.262525306876022</v>
      </c>
      <c r="BC653">
        <f t="shared" si="584"/>
        <v>-2.0681170714589641</v>
      </c>
      <c r="BD653">
        <f t="shared" si="573"/>
        <v>-298.4943798689539</v>
      </c>
      <c r="BF653">
        <f t="shared" si="574"/>
        <v>-99.898162868535081</v>
      </c>
      <c r="BG653">
        <f t="shared" si="575"/>
        <v>-217.18625145321519</v>
      </c>
      <c r="BH653">
        <f t="shared" si="585"/>
        <v>-37.186251453215192</v>
      </c>
      <c r="BI653">
        <f t="shared" si="586"/>
        <v>-37.186251453215192</v>
      </c>
      <c r="BJ653">
        <f t="shared" si="576"/>
        <v>0</v>
      </c>
      <c r="BK653">
        <f t="shared" si="587"/>
        <v>0</v>
      </c>
      <c r="BM653">
        <f t="shared" si="588"/>
        <v>-89.635637561659038</v>
      </c>
      <c r="BN653">
        <f t="shared" si="577"/>
        <v>-98.691871584261307</v>
      </c>
      <c r="BQ653" s="56">
        <f t="shared" si="589"/>
        <v>6.6394354934091133</v>
      </c>
    </row>
    <row r="654" spans="1:69" x14ac:dyDescent="0.25">
      <c r="A654">
        <f t="shared" si="563"/>
        <v>7800000</v>
      </c>
      <c r="B654">
        <f t="shared" si="578"/>
        <v>7800</v>
      </c>
      <c r="C654">
        <f t="shared" si="539"/>
        <v>6.691339525493512</v>
      </c>
      <c r="D654">
        <f t="shared" si="540"/>
        <v>1.4207874519760784</v>
      </c>
      <c r="F654">
        <f t="shared" si="541"/>
        <v>3.2425237351421145E-7</v>
      </c>
      <c r="G654">
        <f t="shared" si="542"/>
        <v>2.2271711706822148E-4</v>
      </c>
      <c r="H654">
        <f t="shared" si="564"/>
        <v>-3.1413699328829319</v>
      </c>
      <c r="J654">
        <f t="shared" si="565"/>
        <v>15</v>
      </c>
      <c r="M654">
        <f t="shared" si="543"/>
        <v>3.3868605230043231E-4</v>
      </c>
      <c r="N654">
        <f t="shared" si="566"/>
        <v>-1.5707963250000001</v>
      </c>
      <c r="O654">
        <f t="shared" si="544"/>
        <v>1940.7505330963054</v>
      </c>
      <c r="P654">
        <f t="shared" si="567"/>
        <v>1.5702810621963836</v>
      </c>
      <c r="Q654">
        <f t="shared" si="545"/>
        <v>1357.7904283900916</v>
      </c>
      <c r="R654">
        <f t="shared" si="568"/>
        <v>1.5700598360452978</v>
      </c>
      <c r="S654">
        <f t="shared" si="546"/>
        <v>2.8930410162575113E-2</v>
      </c>
      <c r="T654">
        <f t="shared" si="569"/>
        <v>-1.5418618794706263</v>
      </c>
      <c r="U654">
        <f t="shared" si="547"/>
        <v>3.6668743282692068E-2</v>
      </c>
      <c r="V654">
        <f t="shared" si="570"/>
        <v>-1.5341193610906947</v>
      </c>
      <c r="X654">
        <f t="shared" si="548"/>
        <v>-90.225242485792435</v>
      </c>
      <c r="Y654">
        <f t="shared" si="549"/>
        <v>-184.89457781255271</v>
      </c>
      <c r="Z654">
        <f t="shared" si="579"/>
        <v>-4.8945778125527113</v>
      </c>
      <c r="AC654">
        <v>1</v>
      </c>
      <c r="AD654">
        <f t="shared" si="550"/>
        <v>1940.7502754640002</v>
      </c>
      <c r="AE654">
        <f t="shared" si="551"/>
        <v>-4.4703547144075459</v>
      </c>
      <c r="AF654">
        <f t="shared" si="552"/>
        <v>0.16403260535298</v>
      </c>
      <c r="AG654">
        <f t="shared" si="553"/>
        <v>15.685188890195899</v>
      </c>
      <c r="AH654">
        <f t="shared" si="554"/>
        <v>-433.56232712771509</v>
      </c>
      <c r="AJ654">
        <f t="shared" si="571"/>
        <v>18000</v>
      </c>
      <c r="AK654">
        <f t="shared" si="555"/>
        <v>621922.24736460007</v>
      </c>
      <c r="AL654">
        <v>29</v>
      </c>
      <c r="AM654">
        <f t="shared" si="556"/>
        <v>1357.7900601447</v>
      </c>
      <c r="AN654">
        <f t="shared" si="557"/>
        <v>458.11422769033703</v>
      </c>
      <c r="AO654">
        <f t="shared" si="558"/>
        <v>-3.4723242829438465</v>
      </c>
      <c r="AQ654">
        <f t="shared" si="559"/>
        <v>4.109138707638319E-5</v>
      </c>
      <c r="AR654">
        <f t="shared" si="560"/>
        <v>-0.64102563839157778</v>
      </c>
      <c r="AT654">
        <f t="shared" si="561"/>
        <v>-277.92392300341356</v>
      </c>
      <c r="AU654">
        <f t="shared" si="562"/>
        <v>-10.072423899036053</v>
      </c>
      <c r="AV654">
        <f t="shared" si="580"/>
        <v>-3.105366849920089</v>
      </c>
      <c r="AW654">
        <f t="shared" si="581"/>
        <v>473.2885449165783</v>
      </c>
      <c r="AX654">
        <f t="shared" si="582"/>
        <v>-790.02448152509157</v>
      </c>
      <c r="AY654">
        <f t="shared" si="590"/>
        <v>-1.0310529396572463</v>
      </c>
      <c r="BA654">
        <f t="shared" si="572"/>
        <v>0.30197917798797191</v>
      </c>
      <c r="BB654">
        <f t="shared" si="583"/>
        <v>-10.400460028054365</v>
      </c>
      <c r="BC654">
        <f t="shared" si="584"/>
        <v>-2.074313910262843</v>
      </c>
      <c r="BD654">
        <f t="shared" si="573"/>
        <v>-298.84943257914472</v>
      </c>
      <c r="BF654">
        <f t="shared" si="574"/>
        <v>-100.15071023142484</v>
      </c>
      <c r="BG654">
        <f t="shared" si="575"/>
        <v>-217.43154715190246</v>
      </c>
      <c r="BH654">
        <f t="shared" si="585"/>
        <v>-37.431547151902464</v>
      </c>
      <c r="BI654">
        <f t="shared" si="586"/>
        <v>-37.431547151902464</v>
      </c>
      <c r="BJ654">
        <f t="shared" si="576"/>
        <v>0</v>
      </c>
      <c r="BK654">
        <f t="shared" si="587"/>
        <v>0</v>
      </c>
      <c r="BM654">
        <f t="shared" si="588"/>
        <v>-89.750250203370484</v>
      </c>
      <c r="BN654">
        <f t="shared" si="577"/>
        <v>-98.582114572757732</v>
      </c>
      <c r="BQ654" s="56">
        <f t="shared" si="589"/>
        <v>6.5015007722307692</v>
      </c>
    </row>
    <row r="655" spans="1:69" x14ac:dyDescent="0.25">
      <c r="A655">
        <f t="shared" si="563"/>
        <v>7900000</v>
      </c>
      <c r="B655">
        <f t="shared" si="578"/>
        <v>7900</v>
      </c>
      <c r="C655">
        <f t="shared" si="539"/>
        <v>6.7752218026694955</v>
      </c>
      <c r="D655">
        <f t="shared" si="540"/>
        <v>1.4226584671314537</v>
      </c>
      <c r="F655">
        <f t="shared" si="541"/>
        <v>3.1609540541915975E-7</v>
      </c>
      <c r="G655">
        <f t="shared" si="542"/>
        <v>2.1989791131025809E-4</v>
      </c>
      <c r="H655">
        <f t="shared" si="564"/>
        <v>-3.14137275208869</v>
      </c>
      <c r="J655">
        <f t="shared" si="565"/>
        <v>15</v>
      </c>
      <c r="M655">
        <f t="shared" si="543"/>
        <v>3.3439888708143947E-4</v>
      </c>
      <c r="N655">
        <f t="shared" si="566"/>
        <v>-1.5707963250000001</v>
      </c>
      <c r="O655">
        <f t="shared" si="544"/>
        <v>1965.6319436231374</v>
      </c>
      <c r="P655">
        <f t="shared" si="567"/>
        <v>1.5702875845319411</v>
      </c>
      <c r="Q655">
        <f t="shared" si="545"/>
        <v>1375.1979886024089</v>
      </c>
      <c r="R655">
        <f t="shared" si="568"/>
        <v>1.5700691587097069</v>
      </c>
      <c r="S655">
        <f t="shared" si="546"/>
        <v>2.8564503152976695E-2</v>
      </c>
      <c r="T655">
        <f t="shared" si="569"/>
        <v>-1.5422279377718031</v>
      </c>
      <c r="U655">
        <f t="shared" si="547"/>
        <v>3.6205194300443215E-2</v>
      </c>
      <c r="V655">
        <f t="shared" si="570"/>
        <v>-1.5345832180998906</v>
      </c>
      <c r="X655">
        <f t="shared" si="548"/>
        <v>-90.448744604502764</v>
      </c>
      <c r="Y655">
        <f t="shared" si="549"/>
        <v>-184.83418086228042</v>
      </c>
      <c r="Z655">
        <f t="shared" si="579"/>
        <v>-4.8341808622804194</v>
      </c>
      <c r="AC655">
        <v>1</v>
      </c>
      <c r="AD655">
        <f t="shared" si="550"/>
        <v>1965.6316892519999</v>
      </c>
      <c r="AE655">
        <f t="shared" si="551"/>
        <v>-4.5857139665709239</v>
      </c>
      <c r="AF655">
        <f t="shared" si="552"/>
        <v>0.16613558747289001</v>
      </c>
      <c r="AG655">
        <f t="shared" si="553"/>
        <v>15.291125971870544</v>
      </c>
      <c r="AH655">
        <f t="shared" si="554"/>
        <v>-428.08847288909504</v>
      </c>
      <c r="AJ655">
        <f t="shared" si="571"/>
        <v>18000</v>
      </c>
      <c r="AK655">
        <f t="shared" si="555"/>
        <v>629895.6095103001</v>
      </c>
      <c r="AL655">
        <v>30</v>
      </c>
      <c r="AM655">
        <f t="shared" si="556"/>
        <v>1375.19762501835</v>
      </c>
      <c r="AN655">
        <f t="shared" si="557"/>
        <v>458.10759103547622</v>
      </c>
      <c r="AO655">
        <f t="shared" si="558"/>
        <v>-3.0953894854777069</v>
      </c>
      <c r="AQ655">
        <f t="shared" si="559"/>
        <v>4.0057682903149807E-5</v>
      </c>
      <c r="AR655">
        <f t="shared" si="560"/>
        <v>-0.63291138986976692</v>
      </c>
      <c r="AT655">
        <f t="shared" si="561"/>
        <v>-270.94145783638777</v>
      </c>
      <c r="AU655">
        <f t="shared" si="562"/>
        <v>-9.6950760238317617</v>
      </c>
      <c r="AV655">
        <f t="shared" si="580"/>
        <v>-3.1058249960185869</v>
      </c>
      <c r="AW655">
        <f t="shared" si="581"/>
        <v>473.15403584945551</v>
      </c>
      <c r="AX655">
        <f t="shared" si="582"/>
        <v>-779.70043029447424</v>
      </c>
      <c r="AY655">
        <f t="shared" si="590"/>
        <v>-1.0253620006428512</v>
      </c>
      <c r="BA655">
        <f t="shared" si="572"/>
        <v>0.29726371968294979</v>
      </c>
      <c r="BB655">
        <f t="shared" si="583"/>
        <v>-10.537161843009832</v>
      </c>
      <c r="BC655">
        <f t="shared" si="584"/>
        <v>-2.0804629953757354</v>
      </c>
      <c r="BD655">
        <f t="shared" si="573"/>
        <v>-299.20174920438279</v>
      </c>
      <c r="BF655">
        <f t="shared" si="574"/>
        <v>-100.40050264886275</v>
      </c>
      <c r="BG655">
        <f t="shared" si="575"/>
        <v>-217.67682403380172</v>
      </c>
      <c r="BH655">
        <f t="shared" si="585"/>
        <v>-37.676824033801722</v>
      </c>
      <c r="BI655">
        <f t="shared" si="586"/>
        <v>-37.676824033801722</v>
      </c>
      <c r="BJ655">
        <f t="shared" si="576"/>
        <v>0</v>
      </c>
      <c r="BK655">
        <f t="shared" si="587"/>
        <v>0</v>
      </c>
      <c r="BM655">
        <f t="shared" si="588"/>
        <v>-89.863340805852928</v>
      </c>
      <c r="BN655">
        <f t="shared" si="577"/>
        <v>-98.475074829418929</v>
      </c>
      <c r="BQ655" s="56">
        <f t="shared" si="589"/>
        <v>6.3647989572753048</v>
      </c>
    </row>
    <row r="656" spans="1:69" x14ac:dyDescent="0.25">
      <c r="A656">
        <f t="shared" si="563"/>
        <v>8000000</v>
      </c>
      <c r="B656">
        <f t="shared" si="578"/>
        <v>8000</v>
      </c>
      <c r="C656">
        <f t="shared" si="539"/>
        <v>6.8591272176923752</v>
      </c>
      <c r="D656">
        <f t="shared" si="540"/>
        <v>1.4244837135384123</v>
      </c>
      <c r="F656">
        <f t="shared" si="541"/>
        <v>3.082424078983424E-7</v>
      </c>
      <c r="G656">
        <f t="shared" si="542"/>
        <v>2.1714918576043804E-4</v>
      </c>
      <c r="H656">
        <f t="shared" si="564"/>
        <v>-3.1413755008142399</v>
      </c>
      <c r="J656">
        <f t="shared" si="565"/>
        <v>15</v>
      </c>
      <c r="M656">
        <f t="shared" si="543"/>
        <v>3.3021890099292151E-4</v>
      </c>
      <c r="N656">
        <f t="shared" si="566"/>
        <v>-1.5707963250000001</v>
      </c>
      <c r="O656">
        <f t="shared" si="544"/>
        <v>1990.5133542314986</v>
      </c>
      <c r="P656">
        <f t="shared" si="567"/>
        <v>1.5702939438091512</v>
      </c>
      <c r="Q656">
        <f t="shared" si="545"/>
        <v>1392.6055489312594</v>
      </c>
      <c r="R656">
        <f t="shared" si="568"/>
        <v>1.5700782483076272</v>
      </c>
      <c r="S656">
        <f t="shared" si="546"/>
        <v>2.8207732761411503E-2</v>
      </c>
      <c r="T656">
        <f t="shared" si="569"/>
        <v>-1.5425848519899317</v>
      </c>
      <c r="U656">
        <f t="shared" si="547"/>
        <v>3.5753211538593954E-2</v>
      </c>
      <c r="V656">
        <f t="shared" si="570"/>
        <v>-1.5350354936964734</v>
      </c>
      <c r="X656">
        <f t="shared" si="548"/>
        <v>-90.669382218245417</v>
      </c>
      <c r="Y656">
        <f t="shared" si="549"/>
        <v>-184.77523744276067</v>
      </c>
      <c r="Z656">
        <f t="shared" si="579"/>
        <v>-4.7752374427606696</v>
      </c>
      <c r="AC656">
        <v>1</v>
      </c>
      <c r="AD656">
        <f t="shared" si="550"/>
        <v>1990.5131030400003</v>
      </c>
      <c r="AE656">
        <f t="shared" si="551"/>
        <v>-4.7025427633478474</v>
      </c>
      <c r="AF656">
        <f t="shared" si="552"/>
        <v>0.16823856959280001</v>
      </c>
      <c r="AG656">
        <f t="shared" si="553"/>
        <v>14.911722670013939</v>
      </c>
      <c r="AH656">
        <f t="shared" si="554"/>
        <v>-422.75094054275587</v>
      </c>
      <c r="AJ656">
        <f t="shared" si="571"/>
        <v>18000</v>
      </c>
      <c r="AK656">
        <f t="shared" si="555"/>
        <v>637868.97165600001</v>
      </c>
      <c r="AL656">
        <v>31</v>
      </c>
      <c r="AM656">
        <f t="shared" si="556"/>
        <v>1392.605189892</v>
      </c>
      <c r="AN656">
        <f t="shared" si="557"/>
        <v>458.10078902179788</v>
      </c>
      <c r="AO656">
        <f t="shared" si="558"/>
        <v>-2.727891270187552</v>
      </c>
      <c r="AQ656">
        <f t="shared" si="559"/>
        <v>3.9062499847412111E-5</v>
      </c>
      <c r="AR656">
        <f t="shared" si="560"/>
        <v>-0.62499999755859381</v>
      </c>
      <c r="AT656">
        <f t="shared" si="561"/>
        <v>-264.21875431795115</v>
      </c>
      <c r="AU656">
        <f t="shared" si="562"/>
        <v>-9.3363403409035843</v>
      </c>
      <c r="AV656">
        <f t="shared" si="580"/>
        <v>-3.1062717034771965</v>
      </c>
      <c r="AW656">
        <f t="shared" si="581"/>
        <v>473.02094430540723</v>
      </c>
      <c r="AX656">
        <f t="shared" si="582"/>
        <v>-769.63386323973475</v>
      </c>
      <c r="AY656">
        <f t="shared" si="590"/>
        <v>-1.0197068964091602</v>
      </c>
      <c r="BA656">
        <f t="shared" si="572"/>
        <v>0.29266236632736953</v>
      </c>
      <c r="BB656">
        <f t="shared" si="583"/>
        <v>-10.672662404563786</v>
      </c>
      <c r="BC656">
        <f t="shared" si="584"/>
        <v>-2.0865648070680365</v>
      </c>
      <c r="BD656">
        <f t="shared" si="573"/>
        <v>-299.55135726213473</v>
      </c>
      <c r="BF656">
        <f t="shared" si="574"/>
        <v>-100.64761229378297</v>
      </c>
      <c r="BG656">
        <f t="shared" si="575"/>
        <v>-217.92201066611722</v>
      </c>
      <c r="BH656">
        <f t="shared" si="585"/>
        <v>-37.922010666117217</v>
      </c>
      <c r="BI656">
        <f t="shared" si="586"/>
        <v>-37.922010666117217</v>
      </c>
      <c r="BJ656">
        <f t="shared" si="576"/>
        <v>0</v>
      </c>
      <c r="BK656">
        <f t="shared" si="587"/>
        <v>0</v>
      </c>
      <c r="BM656">
        <f t="shared" si="588"/>
        <v>-89.974949889219175</v>
      </c>
      <c r="BN656">
        <f t="shared" si="577"/>
        <v>-98.370653403982502</v>
      </c>
      <c r="BQ656" s="56">
        <f t="shared" si="589"/>
        <v>6.2292983957213508</v>
      </c>
    </row>
    <row r="657" spans="1:69" x14ac:dyDescent="0.25">
      <c r="A657">
        <f t="shared" si="563"/>
        <v>8100000</v>
      </c>
      <c r="B657">
        <f t="shared" si="578"/>
        <v>8100</v>
      </c>
      <c r="C657">
        <f t="shared" si="539"/>
        <v>6.9430549317135979</v>
      </c>
      <c r="D657">
        <f t="shared" si="540"/>
        <v>1.4262648385684373</v>
      </c>
      <c r="F657">
        <f t="shared" si="541"/>
        <v>3.0067846310285585E-7</v>
      </c>
      <c r="G657">
        <f t="shared" si="542"/>
        <v>2.1446833003757045E-4</v>
      </c>
      <c r="H657">
        <f t="shared" si="564"/>
        <v>-3.1413781816699626</v>
      </c>
      <c r="J657">
        <f t="shared" si="565"/>
        <v>15</v>
      </c>
      <c r="M657">
        <f t="shared" si="543"/>
        <v>3.2614212443745331E-4</v>
      </c>
      <c r="N657">
        <f t="shared" si="566"/>
        <v>-1.5707963250000001</v>
      </c>
      <c r="O657">
        <f t="shared" si="544"/>
        <v>2015.3947649183694</v>
      </c>
      <c r="P657">
        <f t="shared" si="567"/>
        <v>1.5703001460672101</v>
      </c>
      <c r="Q657">
        <f t="shared" si="545"/>
        <v>1410.0131093723269</v>
      </c>
      <c r="R657">
        <f t="shared" si="568"/>
        <v>1.5700871134711456</v>
      </c>
      <c r="S657">
        <f t="shared" si="546"/>
        <v>2.7859761130043147E-2</v>
      </c>
      <c r="T657">
        <f t="shared" si="569"/>
        <v>-1.5429329604375892</v>
      </c>
      <c r="U657">
        <f t="shared" si="547"/>
        <v>3.5312367707681681E-2</v>
      </c>
      <c r="V657">
        <f t="shared" si="570"/>
        <v>-1.5354766160948976</v>
      </c>
      <c r="X657">
        <f t="shared" si="548"/>
        <v>-90.887228378829477</v>
      </c>
      <c r="Y657">
        <f t="shared" si="549"/>
        <v>-184.71769639428527</v>
      </c>
      <c r="Z657">
        <f t="shared" si="579"/>
        <v>-4.7176963942852694</v>
      </c>
      <c r="AC657">
        <v>1</v>
      </c>
      <c r="AD657">
        <f t="shared" si="550"/>
        <v>2015.3945168280002</v>
      </c>
      <c r="AE657">
        <f t="shared" si="551"/>
        <v>-4.8208411047383155</v>
      </c>
      <c r="AF657">
        <f t="shared" si="552"/>
        <v>0.17034155171271001</v>
      </c>
      <c r="AG657">
        <f t="shared" si="553"/>
        <v>14.546261054997281</v>
      </c>
      <c r="AH657">
        <f t="shared" si="554"/>
        <v>-417.54470649734037</v>
      </c>
      <c r="AJ657">
        <f t="shared" si="571"/>
        <v>18000</v>
      </c>
      <c r="AK657">
        <f t="shared" si="555"/>
        <v>645842.33380170004</v>
      </c>
      <c r="AL657">
        <v>32</v>
      </c>
      <c r="AM657">
        <f t="shared" si="556"/>
        <v>1410.01275476565</v>
      </c>
      <c r="AN657">
        <f t="shared" si="557"/>
        <v>458.09383991801855</v>
      </c>
      <c r="AO657">
        <f t="shared" si="558"/>
        <v>-2.3694800712484998</v>
      </c>
      <c r="AQ657">
        <f t="shared" si="559"/>
        <v>3.8103947423777063E-5</v>
      </c>
      <c r="AR657">
        <f t="shared" si="560"/>
        <v>-0.6172839482651884</v>
      </c>
      <c r="AT657">
        <f t="shared" si="561"/>
        <v>-257.74309073394107</v>
      </c>
      <c r="AU657">
        <f t="shared" si="562"/>
        <v>-8.9950835580683179</v>
      </c>
      <c r="AV657">
        <f t="shared" si="580"/>
        <v>-3.1067073952224971</v>
      </c>
      <c r="AW657">
        <f t="shared" si="581"/>
        <v>472.88928994189138</v>
      </c>
      <c r="AX657">
        <f t="shared" si="582"/>
        <v>-759.81528142136267</v>
      </c>
      <c r="AY657">
        <f t="shared" si="590"/>
        <v>-1.0140875868068966</v>
      </c>
      <c r="BA657">
        <f t="shared" si="572"/>
        <v>0.28817108234309069</v>
      </c>
      <c r="BB657">
        <f t="shared" si="583"/>
        <v>-10.806992046355521</v>
      </c>
      <c r="BC657">
        <f t="shared" si="584"/>
        <v>-2.0926198084156002</v>
      </c>
      <c r="BD657">
        <f t="shared" si="573"/>
        <v>-299.89828328469258</v>
      </c>
      <c r="BF657">
        <f t="shared" si="574"/>
        <v>-100.89210840498204</v>
      </c>
      <c r="BG657">
        <f t="shared" si="575"/>
        <v>-218.16703934327148</v>
      </c>
      <c r="BH657">
        <f t="shared" si="585"/>
        <v>-38.167039343271483</v>
      </c>
      <c r="BI657">
        <f t="shared" si="586"/>
        <v>-38.167039343271483</v>
      </c>
      <c r="BJ657">
        <f t="shared" si="576"/>
        <v>0</v>
      </c>
      <c r="BK657">
        <f t="shared" si="587"/>
        <v>0</v>
      </c>
      <c r="BM657">
        <f t="shared" si="588"/>
        <v>-90.085116358626522</v>
      </c>
      <c r="BN657">
        <f t="shared" si="577"/>
        <v>-98.268756058578916</v>
      </c>
      <c r="BQ657" s="56">
        <f t="shared" si="589"/>
        <v>6.0949687539296153</v>
      </c>
    </row>
    <row r="658" spans="1:69" x14ac:dyDescent="0.25">
      <c r="A658">
        <f t="shared" si="563"/>
        <v>8200000</v>
      </c>
      <c r="B658">
        <f t="shared" si="578"/>
        <v>8200</v>
      </c>
      <c r="C658">
        <f t="shared" si="539"/>
        <v>7.0270041457423789</v>
      </c>
      <c r="D658">
        <f t="shared" si="540"/>
        <v>1.4280034120221059</v>
      </c>
      <c r="F658">
        <f t="shared" si="541"/>
        <v>2.9338955722786032E-7</v>
      </c>
      <c r="G658">
        <f t="shared" si="542"/>
        <v>2.1185286109631855E-4</v>
      </c>
      <c r="H658">
        <f t="shared" si="564"/>
        <v>-3.1413807971389041</v>
      </c>
      <c r="J658">
        <f t="shared" si="565"/>
        <v>15</v>
      </c>
      <c r="M658">
        <f t="shared" si="543"/>
        <v>3.2216478145650877E-4</v>
      </c>
      <c r="N658">
        <f t="shared" si="566"/>
        <v>-1.5707963250000001</v>
      </c>
      <c r="O658">
        <f t="shared" si="544"/>
        <v>2040.2761756808773</v>
      </c>
      <c r="P658">
        <f t="shared" si="567"/>
        <v>1.5703061970507191</v>
      </c>
      <c r="Q658">
        <f t="shared" si="545"/>
        <v>1427.4206699215065</v>
      </c>
      <c r="R658">
        <f t="shared" si="568"/>
        <v>1.5700957624112708</v>
      </c>
      <c r="S658">
        <f t="shared" si="546"/>
        <v>2.7520266849890656E-2</v>
      </c>
      <c r="T658">
        <f t="shared" si="569"/>
        <v>-1.5432725849456612</v>
      </c>
      <c r="U658">
        <f t="shared" si="547"/>
        <v>3.4882256296559076E-2</v>
      </c>
      <c r="V658">
        <f t="shared" si="570"/>
        <v>-1.5359069926645479</v>
      </c>
      <c r="X658">
        <f t="shared" si="548"/>
        <v>-91.102353361746523</v>
      </c>
      <c r="Y658">
        <f t="shared" si="549"/>
        <v>-184.66150889667477</v>
      </c>
      <c r="Z658">
        <f t="shared" si="579"/>
        <v>-4.6615088966747749</v>
      </c>
      <c r="AC658">
        <v>1</v>
      </c>
      <c r="AD658">
        <f t="shared" si="550"/>
        <v>2040.2759306160003</v>
      </c>
      <c r="AE658">
        <f t="shared" si="551"/>
        <v>-4.940608990742331</v>
      </c>
      <c r="AF658">
        <f t="shared" si="552"/>
        <v>0.17244453383262001</v>
      </c>
      <c r="AG658">
        <f t="shared" si="553"/>
        <v>14.194066596836366</v>
      </c>
      <c r="AH658">
        <f t="shared" si="554"/>
        <v>-412.46499069992871</v>
      </c>
      <c r="AJ658">
        <f t="shared" si="571"/>
        <v>18000</v>
      </c>
      <c r="AK658">
        <f t="shared" si="555"/>
        <v>653815.69594740006</v>
      </c>
      <c r="AL658">
        <v>33</v>
      </c>
      <c r="AM658">
        <f t="shared" si="556"/>
        <v>1427.4203196393003</v>
      </c>
      <c r="AN658">
        <f t="shared" si="557"/>
        <v>458.08676051594841</v>
      </c>
      <c r="AO658">
        <f t="shared" si="558"/>
        <v>-2.0198233577775113</v>
      </c>
      <c r="AQ658">
        <f t="shared" si="559"/>
        <v>3.7180249713041904E-5</v>
      </c>
      <c r="AR658">
        <f t="shared" si="560"/>
        <v>-0.60975609529388719</v>
      </c>
      <c r="AT658">
        <f t="shared" si="561"/>
        <v>-251.50251443567751</v>
      </c>
      <c r="AU658">
        <f t="shared" si="562"/>
        <v>-8.6702541757804479</v>
      </c>
      <c r="AV658">
        <f t="shared" si="580"/>
        <v>-3.1071324735939414</v>
      </c>
      <c r="AW658">
        <f t="shared" si="581"/>
        <v>472.75908793651672</v>
      </c>
      <c r="AX658">
        <f t="shared" si="582"/>
        <v>-750.23564674562579</v>
      </c>
      <c r="AY658">
        <f t="shared" si="590"/>
        <v>-1.0085040268941867</v>
      </c>
      <c r="BA658">
        <f t="shared" si="572"/>
        <v>0.28378602667770925</v>
      </c>
      <c r="BB658">
        <f t="shared" si="583"/>
        <v>-10.940179851014619</v>
      </c>
      <c r="BC658">
        <f t="shared" si="584"/>
        <v>-2.0986284466997547</v>
      </c>
      <c r="BD658">
        <f t="shared" si="573"/>
        <v>-300.24255289938873</v>
      </c>
      <c r="BF658">
        <f t="shared" si="574"/>
        <v>-101.13405744060449</v>
      </c>
      <c r="BG658">
        <f t="shared" si="575"/>
        <v>-218.41184589191707</v>
      </c>
      <c r="BH658">
        <f t="shared" si="585"/>
        <v>-38.411845891917068</v>
      </c>
      <c r="BI658">
        <f t="shared" si="586"/>
        <v>-38.411845891917068</v>
      </c>
      <c r="BJ658">
        <f t="shared" si="576"/>
        <v>0</v>
      </c>
      <c r="BK658">
        <f t="shared" si="587"/>
        <v>0</v>
      </c>
      <c r="BM658">
        <f t="shared" si="588"/>
        <v>-90.19387758958986</v>
      </c>
      <c r="BN658">
        <f t="shared" si="577"/>
        <v>-98.169292992528383</v>
      </c>
      <c r="BQ658" s="56">
        <f t="shared" si="589"/>
        <v>5.9617809492705174</v>
      </c>
    </row>
    <row r="659" spans="1:69" x14ac:dyDescent="0.25">
      <c r="A659">
        <f t="shared" si="563"/>
        <v>8300000</v>
      </c>
      <c r="B659">
        <f t="shared" si="578"/>
        <v>8300</v>
      </c>
      <c r="C659">
        <f t="shared" si="539"/>
        <v>7.1109740983182137</v>
      </c>
      <c r="D659">
        <f t="shared" si="540"/>
        <v>1.4297009306097053</v>
      </c>
      <c r="F659">
        <f t="shared" si="541"/>
        <v>2.8636251555692606E-7</v>
      </c>
      <c r="G659">
        <f t="shared" si="542"/>
        <v>2.0930041555635166E-4</v>
      </c>
      <c r="H659">
        <f t="shared" si="564"/>
        <v>-3.1413833495844439</v>
      </c>
      <c r="J659">
        <f t="shared" si="565"/>
        <v>15</v>
      </c>
      <c r="M659">
        <f t="shared" si="543"/>
        <v>3.1828327806546647E-4</v>
      </c>
      <c r="N659">
        <f t="shared" si="566"/>
        <v>-1.5707963250000001</v>
      </c>
      <c r="O659">
        <f t="shared" si="544"/>
        <v>2065.157586516289</v>
      </c>
      <c r="P659">
        <f t="shared" si="567"/>
        <v>1.5703121022274311</v>
      </c>
      <c r="Q659">
        <f t="shared" si="545"/>
        <v>1444.8282305748899</v>
      </c>
      <c r="R659">
        <f t="shared" si="568"/>
        <v>1.5701042029433012</v>
      </c>
      <c r="S659">
        <f t="shared" si="546"/>
        <v>2.7188943972203037E-2</v>
      </c>
      <c r="T659">
        <f t="shared" si="569"/>
        <v>-1.5436040318546997</v>
      </c>
      <c r="U659">
        <f t="shared" si="547"/>
        <v>3.4462490325297662E-2</v>
      </c>
      <c r="V659">
        <f t="shared" si="570"/>
        <v>-1.5363270111823888</v>
      </c>
      <c r="X659">
        <f t="shared" si="548"/>
        <v>-91.314824805737828</v>
      </c>
      <c r="Y659">
        <f t="shared" si="549"/>
        <v>-184.60662833909961</v>
      </c>
      <c r="Z659">
        <f t="shared" si="579"/>
        <v>-4.6066283390996148</v>
      </c>
      <c r="AC659">
        <v>1</v>
      </c>
      <c r="AD659">
        <f t="shared" si="550"/>
        <v>2065.157344404</v>
      </c>
      <c r="AE659">
        <f t="shared" si="551"/>
        <v>-5.0618464213598928</v>
      </c>
      <c r="AF659">
        <f t="shared" si="552"/>
        <v>0.17454751595253001</v>
      </c>
      <c r="AG659">
        <f t="shared" si="553"/>
        <v>13.854505055793537</v>
      </c>
      <c r="AH659">
        <f t="shared" si="554"/>
        <v>-407.50724207226995</v>
      </c>
      <c r="AJ659">
        <f t="shared" si="571"/>
        <v>18000</v>
      </c>
      <c r="AK659">
        <f t="shared" si="555"/>
        <v>661789.05809310009</v>
      </c>
      <c r="AL659">
        <v>34</v>
      </c>
      <c r="AM659">
        <f t="shared" si="556"/>
        <v>1444.82788451295</v>
      </c>
      <c r="AN659">
        <f t="shared" si="557"/>
        <v>458.07956625431677</v>
      </c>
      <c r="AO659">
        <f t="shared" si="558"/>
        <v>-1.6786046098292129</v>
      </c>
      <c r="AQ659">
        <f t="shared" si="559"/>
        <v>3.6289737130607717E-5</v>
      </c>
      <c r="AR659">
        <f t="shared" si="560"/>
        <v>-0.60240963636808809</v>
      </c>
      <c r="AT659">
        <f t="shared" si="561"/>
        <v>-245.48578673777206</v>
      </c>
      <c r="AU659">
        <f t="shared" si="562"/>
        <v>-8.3608756834140436</v>
      </c>
      <c r="AV659">
        <f t="shared" si="580"/>
        <v>-3.1075473215809684</v>
      </c>
      <c r="AW659">
        <f t="shared" si="581"/>
        <v>472.63034946882232</v>
      </c>
      <c r="AX659">
        <f t="shared" si="582"/>
        <v>-740.88635439417885</v>
      </c>
      <c r="AY659">
        <f t="shared" si="590"/>
        <v>-1.0029561668900457</v>
      </c>
      <c r="BA659">
        <f t="shared" si="572"/>
        <v>0.27950354100268432</v>
      </c>
      <c r="BB659">
        <f t="shared" si="583"/>
        <v>-11.072253714178364</v>
      </c>
      <c r="BC659">
        <f t="shared" si="584"/>
        <v>-2.1045911546909224</v>
      </c>
      <c r="BD659">
        <f t="shared" si="573"/>
        <v>-300.58419090214193</v>
      </c>
      <c r="BF659">
        <f t="shared" si="574"/>
        <v>-101.37352322189162</v>
      </c>
      <c r="BG659">
        <f t="shared" si="575"/>
        <v>-218.65636948820176</v>
      </c>
      <c r="BH659">
        <f t="shared" si="585"/>
        <v>-38.656369488201761</v>
      </c>
      <c r="BI659">
        <f t="shared" si="586"/>
        <v>-38.656369488201761</v>
      </c>
      <c r="BJ659">
        <f t="shared" si="576"/>
        <v>0</v>
      </c>
      <c r="BK659">
        <f t="shared" si="587"/>
        <v>0</v>
      </c>
      <c r="BM659">
        <f t="shared" si="588"/>
        <v>-90.301269507713258</v>
      </c>
      <c r="BN659">
        <f t="shared" si="577"/>
        <v>-98.07217858605982</v>
      </c>
      <c r="BQ659" s="56">
        <f t="shared" si="589"/>
        <v>5.8297070861067732</v>
      </c>
    </row>
    <row r="660" spans="1:69" x14ac:dyDescent="0.25">
      <c r="A660">
        <f t="shared" si="563"/>
        <v>8400000</v>
      </c>
      <c r="B660">
        <f t="shared" si="578"/>
        <v>8400</v>
      </c>
      <c r="C660">
        <f t="shared" si="539"/>
        <v>7.1949640633437779</v>
      </c>
      <c r="D660">
        <f t="shared" si="540"/>
        <v>1.4313588221270461</v>
      </c>
      <c r="F660">
        <f t="shared" si="541"/>
        <v>2.7958494288680151E-7</v>
      </c>
      <c r="G660">
        <f t="shared" si="542"/>
        <v>2.0680874257941677E-4</v>
      </c>
      <c r="H660">
        <f t="shared" si="564"/>
        <v>-3.1413858412574207</v>
      </c>
      <c r="J660">
        <f t="shared" si="565"/>
        <v>15</v>
      </c>
      <c r="M660">
        <f t="shared" si="543"/>
        <v>3.1449419142182995E-4</v>
      </c>
      <c r="N660">
        <f t="shared" si="566"/>
        <v>-1.5707963250000001</v>
      </c>
      <c r="O660">
        <f t="shared" si="544"/>
        <v>2090.0389974220002</v>
      </c>
      <c r="P660">
        <f t="shared" si="567"/>
        <v>1.5703178668047302</v>
      </c>
      <c r="Q660">
        <f t="shared" si="545"/>
        <v>1462.2357913287558</v>
      </c>
      <c r="R660">
        <f t="shared" si="568"/>
        <v>1.5701124425103785</v>
      </c>
      <c r="S660">
        <f t="shared" si="546"/>
        <v>2.6865501090264594E-2</v>
      </c>
      <c r="T660">
        <f t="shared" si="569"/>
        <v>-1.5439275929355951</v>
      </c>
      <c r="U660">
        <f t="shared" si="547"/>
        <v>3.4052701186793384E-2</v>
      </c>
      <c r="V660">
        <f t="shared" si="570"/>
        <v>-1.5367370409963892</v>
      </c>
      <c r="X660">
        <f t="shared" si="548"/>
        <v>-91.524707843672829</v>
      </c>
      <c r="Y660">
        <f t="shared" si="549"/>
        <v>-184.55301019834798</v>
      </c>
      <c r="Z660">
        <f t="shared" si="579"/>
        <v>-4.5530101983479767</v>
      </c>
      <c r="AC660">
        <v>1</v>
      </c>
      <c r="AD660">
        <f t="shared" si="550"/>
        <v>2090.0387581919999</v>
      </c>
      <c r="AE660">
        <f t="shared" si="551"/>
        <v>-5.1845533965910011</v>
      </c>
      <c r="AF660">
        <f t="shared" si="552"/>
        <v>0.17665049807244002</v>
      </c>
      <c r="AG660">
        <f t="shared" si="553"/>
        <v>13.526979629714889</v>
      </c>
      <c r="AH660">
        <f t="shared" si="554"/>
        <v>-402.66712497853467</v>
      </c>
      <c r="AJ660">
        <f t="shared" si="571"/>
        <v>18000</v>
      </c>
      <c r="AK660">
        <f t="shared" si="555"/>
        <v>669762.4202388</v>
      </c>
      <c r="AL660">
        <v>35</v>
      </c>
      <c r="AM660">
        <f t="shared" si="556"/>
        <v>1462.2354493866001</v>
      </c>
      <c r="AN660">
        <f t="shared" si="557"/>
        <v>458.07227133129408</v>
      </c>
      <c r="AO660">
        <f t="shared" si="558"/>
        <v>-1.3455223672973098</v>
      </c>
      <c r="AQ660">
        <f t="shared" si="559"/>
        <v>3.5430838876733138E-5</v>
      </c>
      <c r="AR660">
        <f t="shared" si="560"/>
        <v>-0.59523809312911669</v>
      </c>
      <c r="AT660">
        <f t="shared" si="561"/>
        <v>-239.68233236577095</v>
      </c>
      <c r="AU660">
        <f t="shared" si="562"/>
        <v>-8.0660403946139674</v>
      </c>
      <c r="AV660">
        <f t="shared" si="580"/>
        <v>-3.1079523039719987</v>
      </c>
      <c r="AW660">
        <f t="shared" si="581"/>
        <v>472.50308215253744</v>
      </c>
      <c r="AX660">
        <f t="shared" si="582"/>
        <v>-731.75920720658632</v>
      </c>
      <c r="AY660">
        <f t="shared" si="590"/>
        <v>-0.99744395214625547</v>
      </c>
      <c r="BA660">
        <f t="shared" si="572"/>
        <v>0.27532013876213224</v>
      </c>
      <c r="BB660">
        <f t="shared" si="583"/>
        <v>-11.203240404651925</v>
      </c>
      <c r="BC660">
        <f t="shared" si="584"/>
        <v>-2.110508351825743</v>
      </c>
      <c r="BD660">
        <f t="shared" si="573"/>
        <v>-300.92322132490148</v>
      </c>
      <c r="BF660">
        <f t="shared" si="574"/>
        <v>-101.61056706792462</v>
      </c>
      <c r="BG660">
        <f t="shared" si="575"/>
        <v>-218.90055248636423</v>
      </c>
      <c r="BH660">
        <f t="shared" si="585"/>
        <v>-38.900552486364234</v>
      </c>
      <c r="BI660">
        <f t="shared" si="586"/>
        <v>-38.900552486364234</v>
      </c>
      <c r="BJ660">
        <f t="shared" si="576"/>
        <v>0</v>
      </c>
      <c r="BK660">
        <f t="shared" si="587"/>
        <v>0</v>
      </c>
      <c r="BM660">
        <f t="shared" si="588"/>
        <v>-90.407326663272698</v>
      </c>
      <c r="BN660">
        <f t="shared" si="577"/>
        <v>-97.977331161462772</v>
      </c>
      <c r="BQ660" s="56">
        <f t="shared" si="589"/>
        <v>5.6987203956332113</v>
      </c>
    </row>
    <row r="661" spans="1:69" x14ac:dyDescent="0.25">
      <c r="A661">
        <f t="shared" si="563"/>
        <v>8500000</v>
      </c>
      <c r="B661">
        <f t="shared" si="578"/>
        <v>8500</v>
      </c>
      <c r="C661">
        <f t="shared" si="539"/>
        <v>7.278973348065521</v>
      </c>
      <c r="D661">
        <f t="shared" si="540"/>
        <v>1.4329784493502105</v>
      </c>
      <c r="F661">
        <f t="shared" si="541"/>
        <v>2.7304516882922542E-7</v>
      </c>
      <c r="G661">
        <f t="shared" si="542"/>
        <v>2.0437569724920471E-4</v>
      </c>
      <c r="H661">
        <f t="shared" si="564"/>
        <v>-3.1413882743027508</v>
      </c>
      <c r="J661">
        <f t="shared" si="565"/>
        <v>15</v>
      </c>
      <c r="M661">
        <f t="shared" si="543"/>
        <v>3.1079425975804378E-4</v>
      </c>
      <c r="N661">
        <f t="shared" si="566"/>
        <v>-1.5707963250000001</v>
      </c>
      <c r="O661">
        <f t="shared" si="544"/>
        <v>2114.9204083955296</v>
      </c>
      <c r="P661">
        <f t="shared" si="567"/>
        <v>1.570323495744947</v>
      </c>
      <c r="Q661">
        <f t="shared" si="545"/>
        <v>1479.643352179558</v>
      </c>
      <c r="R661">
        <f t="shared" si="568"/>
        <v>1.570120488205379</v>
      </c>
      <c r="S661">
        <f t="shared" si="546"/>
        <v>2.6549660485847688E-2</v>
      </c>
      <c r="T661">
        <f t="shared" si="569"/>
        <v>-1.5442435462453676</v>
      </c>
      <c r="U661">
        <f t="shared" si="547"/>
        <v>3.365253756980395E-2</v>
      </c>
      <c r="V661">
        <f t="shared" si="570"/>
        <v>-1.5371374341070489</v>
      </c>
      <c r="X661">
        <f t="shared" si="548"/>
        <v>-91.732065225381305</v>
      </c>
      <c r="Y661">
        <f t="shared" si="549"/>
        <v>-184.50061192492078</v>
      </c>
      <c r="Z661">
        <f t="shared" si="579"/>
        <v>-4.5006119249207757</v>
      </c>
      <c r="AC661">
        <v>1</v>
      </c>
      <c r="AD661">
        <f t="shared" si="550"/>
        <v>2114.9201719800003</v>
      </c>
      <c r="AE661">
        <f t="shared" si="551"/>
        <v>-5.3087299164356549</v>
      </c>
      <c r="AF661">
        <f t="shared" si="552"/>
        <v>0.17875348019235002</v>
      </c>
      <c r="AG661">
        <f t="shared" si="553"/>
        <v>13.21092833416829</v>
      </c>
      <c r="AH661">
        <f t="shared" si="554"/>
        <v>-397.94050664044573</v>
      </c>
      <c r="AJ661">
        <f t="shared" si="571"/>
        <v>18000</v>
      </c>
      <c r="AK661">
        <f t="shared" si="555"/>
        <v>677735.78238450002</v>
      </c>
      <c r="AL661">
        <v>36</v>
      </c>
      <c r="AM661">
        <f t="shared" si="556"/>
        <v>1479.6430142602501</v>
      </c>
      <c r="AN661">
        <f t="shared" si="557"/>
        <v>458.0648888068452</v>
      </c>
      <c r="AO661">
        <f t="shared" si="558"/>
        <v>-1.020289345743528</v>
      </c>
      <c r="AQ661">
        <f t="shared" si="559"/>
        <v>3.4602076004837107E-5</v>
      </c>
      <c r="AR661">
        <f t="shared" si="560"/>
        <v>-0.5882352920822308</v>
      </c>
      <c r="AT661">
        <f t="shared" si="561"/>
        <v>-234.08219302944718</v>
      </c>
      <c r="AU661">
        <f t="shared" si="562"/>
        <v>-7.7849038549830789</v>
      </c>
      <c r="AV661">
        <f t="shared" si="580"/>
        <v>-3.1083477684225511</v>
      </c>
      <c r="AW661">
        <f t="shared" si="581"/>
        <v>472.37729042364418</v>
      </c>
      <c r="AX661">
        <f t="shared" si="582"/>
        <v>-722.84639185649985</v>
      </c>
      <c r="AY661">
        <f t="shared" si="590"/>
        <v>-0.99196732313591374</v>
      </c>
      <c r="BA661">
        <f t="shared" si="572"/>
        <v>0.27123249500178337</v>
      </c>
      <c r="BB661">
        <f t="shared" si="583"/>
        <v>-11.333165620984269</v>
      </c>
      <c r="BC661">
        <f t="shared" si="584"/>
        <v>-2.1163804452866373</v>
      </c>
      <c r="BD661">
        <f t="shared" si="573"/>
        <v>-301.25966749750154</v>
      </c>
      <c r="BF661">
        <f t="shared" si="574"/>
        <v>-101.84524792202922</v>
      </c>
      <c r="BG661">
        <f t="shared" si="575"/>
        <v>-219.1443402578154</v>
      </c>
      <c r="BH661">
        <f t="shared" si="585"/>
        <v>-39.144340257815401</v>
      </c>
      <c r="BI661">
        <f t="shared" si="586"/>
        <v>-39.144340257815401</v>
      </c>
      <c r="BJ661">
        <f t="shared" si="576"/>
        <v>0</v>
      </c>
      <c r="BK661">
        <f t="shared" si="587"/>
        <v>0</v>
      </c>
      <c r="BM661">
        <f t="shared" si="588"/>
        <v>-90.512082301044941</v>
      </c>
      <c r="BN661">
        <f t="shared" si="577"/>
        <v>-97.884672760313862</v>
      </c>
      <c r="BQ661" s="56">
        <f t="shared" si="589"/>
        <v>5.5687951793008681</v>
      </c>
    </row>
    <row r="662" spans="1:69" x14ac:dyDescent="0.25">
      <c r="A662">
        <f t="shared" si="563"/>
        <v>8600000</v>
      </c>
      <c r="B662">
        <f t="shared" si="578"/>
        <v>8600</v>
      </c>
      <c r="C662">
        <f t="shared" si="539"/>
        <v>7.3630012911904243</v>
      </c>
      <c r="D662">
        <f t="shared" si="540"/>
        <v>1.4345611136709044</v>
      </c>
      <c r="F662">
        <f t="shared" si="541"/>
        <v>2.6673219753877313E-7</v>
      </c>
      <c r="G662">
        <f t="shared" si="542"/>
        <v>2.0199923441308827E-4</v>
      </c>
      <c r="H662">
        <f t="shared" si="564"/>
        <v>-3.1413906507655871</v>
      </c>
      <c r="J662">
        <f t="shared" si="565"/>
        <v>15</v>
      </c>
      <c r="M662">
        <f t="shared" si="543"/>
        <v>3.0718037301667115E-4</v>
      </c>
      <c r="N662">
        <f t="shared" si="566"/>
        <v>-1.5707963250000001</v>
      </c>
      <c r="O662">
        <f t="shared" si="544"/>
        <v>2139.8018194345123</v>
      </c>
      <c r="P662">
        <f t="shared" si="567"/>
        <v>1.5703289937796063</v>
      </c>
      <c r="Q662">
        <f t="shared" si="545"/>
        <v>1497.0509131239146</v>
      </c>
      <c r="R662">
        <f t="shared" si="568"/>
        <v>1.5701283467912777</v>
      </c>
      <c r="S662">
        <f t="shared" si="546"/>
        <v>2.6241157335066313E-2</v>
      </c>
      <c r="T662">
        <f t="shared" si="569"/>
        <v>-1.5445521569233551</v>
      </c>
      <c r="U662">
        <f t="shared" si="547"/>
        <v>3.3261664456820564E-2</v>
      </c>
      <c r="V662">
        <f t="shared" si="570"/>
        <v>-1.5375285261736722</v>
      </c>
      <c r="X662">
        <f t="shared" si="548"/>
        <v>-91.936957433026677</v>
      </c>
      <c r="Y662">
        <f t="shared" si="549"/>
        <v>-184.44939283638465</v>
      </c>
      <c r="Z662">
        <f t="shared" si="579"/>
        <v>-4.4493928363846464</v>
      </c>
      <c r="AC662">
        <v>1</v>
      </c>
      <c r="AD662">
        <f t="shared" si="550"/>
        <v>2139.8015857680002</v>
      </c>
      <c r="AE662">
        <f t="shared" si="551"/>
        <v>-5.4343759808938552</v>
      </c>
      <c r="AF662">
        <f t="shared" si="552"/>
        <v>0.18085646231225999</v>
      </c>
      <c r="AG662">
        <f t="shared" si="553"/>
        <v>12.905821593928025</v>
      </c>
      <c r="AH662">
        <f t="shared" si="554"/>
        <v>-393.32344542339064</v>
      </c>
      <c r="AJ662">
        <f t="shared" si="571"/>
        <v>18000</v>
      </c>
      <c r="AK662">
        <f t="shared" si="555"/>
        <v>685709.14453020005</v>
      </c>
      <c r="AL662">
        <v>37</v>
      </c>
      <c r="AM662">
        <f t="shared" si="556"/>
        <v>1497.0505791339001</v>
      </c>
      <c r="AN662">
        <f t="shared" si="557"/>
        <v>458.05743069591648</v>
      </c>
      <c r="AO662">
        <f t="shared" si="558"/>
        <v>-0.70263161372920457</v>
      </c>
      <c r="AQ662">
        <f t="shared" si="559"/>
        <v>3.3802055050696138E-5</v>
      </c>
      <c r="AR662">
        <f t="shared" si="560"/>
        <v>-0.58139534687197358</v>
      </c>
      <c r="AT662">
        <f t="shared" si="561"/>
        <v>-228.67598474151998</v>
      </c>
      <c r="AU662">
        <f t="shared" si="562"/>
        <v>-7.5166797630245217</v>
      </c>
      <c r="AV662">
        <f t="shared" si="580"/>
        <v>-3.1087340464490407</v>
      </c>
      <c r="AW662">
        <f t="shared" si="581"/>
        <v>472.25297588894767</v>
      </c>
      <c r="AX662">
        <f t="shared" si="582"/>
        <v>-714.14045667687708</v>
      </c>
      <c r="AY662">
        <f t="shared" si="590"/>
        <v>-0.98652621545707031</v>
      </c>
      <c r="BA662">
        <f t="shared" si="572"/>
        <v>0.26723743691418927</v>
      </c>
      <c r="BB662">
        <f t="shared" si="583"/>
        <v>-11.462054044710273</v>
      </c>
      <c r="BC662">
        <f t="shared" si="584"/>
        <v>-2.1222078309919703</v>
      </c>
      <c r="BD662">
        <f t="shared" si="573"/>
        <v>-301.5935521043935</v>
      </c>
      <c r="BF662">
        <f t="shared" si="574"/>
        <v>-102.07762247045194</v>
      </c>
      <c r="BG662">
        <f t="shared" si="575"/>
        <v>-219.38768103993289</v>
      </c>
      <c r="BH662">
        <f t="shared" si="585"/>
        <v>-39.387681039932886</v>
      </c>
      <c r="BI662">
        <f t="shared" si="586"/>
        <v>-39.387681039932886</v>
      </c>
      <c r="BJ662">
        <f t="shared" si="576"/>
        <v>0</v>
      </c>
      <c r="BK662">
        <f t="shared" si="587"/>
        <v>0</v>
      </c>
      <c r="BM662">
        <f t="shared" si="588"/>
        <v>-90.615568425741657</v>
      </c>
      <c r="BN662">
        <f t="shared" si="577"/>
        <v>-97.794128935539391</v>
      </c>
      <c r="BQ662" s="56">
        <f t="shared" si="589"/>
        <v>5.4399067555748646</v>
      </c>
    </row>
    <row r="663" spans="1:69" x14ac:dyDescent="0.25">
      <c r="A663">
        <f t="shared" si="563"/>
        <v>8700000</v>
      </c>
      <c r="B663">
        <f t="shared" si="578"/>
        <v>8700</v>
      </c>
      <c r="C663">
        <f t="shared" si="539"/>
        <v>7.4470472611283602</v>
      </c>
      <c r="D663">
        <f t="shared" si="540"/>
        <v>1.4361080584922112</v>
      </c>
      <c r="F663">
        <f t="shared" si="541"/>
        <v>2.6063566146211393E-7</v>
      </c>
      <c r="G663">
        <f t="shared" si="542"/>
        <v>1.9967740294856814E-4</v>
      </c>
      <c r="H663">
        <f t="shared" si="564"/>
        <v>-3.1413929725970515</v>
      </c>
      <c r="J663">
        <f t="shared" si="565"/>
        <v>15</v>
      </c>
      <c r="M663">
        <f t="shared" si="543"/>
        <v>3.0364956413142204E-4</v>
      </c>
      <c r="N663">
        <f t="shared" si="566"/>
        <v>-1.5707963250000001</v>
      </c>
      <c r="O663">
        <f t="shared" si="544"/>
        <v>2164.6832305366906</v>
      </c>
      <c r="P663">
        <f t="shared" si="567"/>
        <v>1.5703343654226916</v>
      </c>
      <c r="Q663">
        <f t="shared" si="545"/>
        <v>1514.4584741585998</v>
      </c>
      <c r="R663">
        <f t="shared" si="568"/>
        <v>1.570136024720109</v>
      </c>
      <c r="S663">
        <f t="shared" si="546"/>
        <v>2.5939738968864454E-2</v>
      </c>
      <c r="T663">
        <f t="shared" si="569"/>
        <v>-1.5448536779325786</v>
      </c>
      <c r="U663">
        <f t="shared" si="547"/>
        <v>3.2879762190780149E-2</v>
      </c>
      <c r="V663">
        <f t="shared" si="570"/>
        <v>-1.5379106374514242</v>
      </c>
      <c r="X663">
        <f t="shared" si="548"/>
        <v>-92.139442789558487</v>
      </c>
      <c r="Y663">
        <f t="shared" si="549"/>
        <v>-184.39931401745787</v>
      </c>
      <c r="Z663">
        <f t="shared" si="579"/>
        <v>-4.3993140174578684</v>
      </c>
      <c r="AC663">
        <v>1</v>
      </c>
      <c r="AD663">
        <f t="shared" si="550"/>
        <v>2164.6829995560001</v>
      </c>
      <c r="AE663">
        <f t="shared" si="551"/>
        <v>-5.5614915899656019</v>
      </c>
      <c r="AF663">
        <f t="shared" si="552"/>
        <v>0.18295944443216999</v>
      </c>
      <c r="AG663">
        <f t="shared" si="553"/>
        <v>12.61116002655004</v>
      </c>
      <c r="AH663">
        <f t="shared" si="554"/>
        <v>-388.81217992406818</v>
      </c>
      <c r="AJ663">
        <f t="shared" si="571"/>
        <v>18000</v>
      </c>
      <c r="AK663">
        <f t="shared" si="555"/>
        <v>693682.50667590008</v>
      </c>
      <c r="AL663">
        <v>38</v>
      </c>
      <c r="AM663">
        <f t="shared" si="556"/>
        <v>1514.4581440075501</v>
      </c>
      <c r="AN663">
        <f t="shared" si="557"/>
        <v>458.04990805335666</v>
      </c>
      <c r="AO663">
        <f t="shared" si="558"/>
        <v>-0.3922878267208727</v>
      </c>
      <c r="AQ663">
        <f t="shared" si="559"/>
        <v>3.3029462171259541E-5</v>
      </c>
      <c r="AR663">
        <f t="shared" si="560"/>
        <v>-0.57471264177991599</v>
      </c>
      <c r="AT663">
        <f t="shared" si="561"/>
        <v>-223.45485854053621</v>
      </c>
      <c r="AU663">
        <f t="shared" si="562"/>
        <v>-7.2606353519563767</v>
      </c>
      <c r="AV663">
        <f t="shared" si="580"/>
        <v>-3.1091114543542213</v>
      </c>
      <c r="AW663">
        <f t="shared" si="581"/>
        <v>472.13013763932832</v>
      </c>
      <c r="AX663">
        <f t="shared" si="582"/>
        <v>-705.63429100278279</v>
      </c>
      <c r="AY663">
        <f t="shared" si="590"/>
        <v>-0.98112055985000923</v>
      </c>
      <c r="BA663">
        <f t="shared" si="572"/>
        <v>0.26333193504217417</v>
      </c>
      <c r="BB663">
        <f t="shared" si="583"/>
        <v>-11.589929390489242</v>
      </c>
      <c r="BC663">
        <f t="shared" si="584"/>
        <v>-2.1279908945042121</v>
      </c>
      <c r="BD663">
        <f t="shared" si="573"/>
        <v>-301.92489723667967</v>
      </c>
      <c r="BF663">
        <f t="shared" si="574"/>
        <v>-102.30774525386657</v>
      </c>
      <c r="BG663">
        <f t="shared" si="575"/>
        <v>-219.63052579386104</v>
      </c>
      <c r="BH663">
        <f t="shared" si="585"/>
        <v>-39.63052579386104</v>
      </c>
      <c r="BI663">
        <f t="shared" si="586"/>
        <v>-39.63052579386104</v>
      </c>
      <c r="BJ663">
        <f t="shared" si="576"/>
        <v>0</v>
      </c>
      <c r="BK663">
        <f t="shared" si="587"/>
        <v>0</v>
      </c>
      <c r="BM663">
        <f t="shared" si="588"/>
        <v>-90.717815863377339</v>
      </c>
      <c r="BN663">
        <f t="shared" si="577"/>
        <v>-97.705628557181427</v>
      </c>
      <c r="BQ663" s="56">
        <f t="shared" si="589"/>
        <v>5.3120314097958952</v>
      </c>
    </row>
    <row r="664" spans="1:69" x14ac:dyDescent="0.25">
      <c r="A664">
        <f t="shared" si="563"/>
        <v>8800000</v>
      </c>
      <c r="B664">
        <f t="shared" si="578"/>
        <v>8800</v>
      </c>
      <c r="C664">
        <f t="shared" si="539"/>
        <v>7.531110654350452</v>
      </c>
      <c r="D664">
        <f t="shared" si="540"/>
        <v>1.4376204724028414</v>
      </c>
      <c r="F664">
        <f t="shared" si="541"/>
        <v>2.5474577874519631E-7</v>
      </c>
      <c r="G664">
        <f t="shared" si="542"/>
        <v>1.9740834042064376E-4</v>
      </c>
      <c r="H664">
        <f t="shared" si="564"/>
        <v>-3.1413952416595796</v>
      </c>
      <c r="J664">
        <f t="shared" si="565"/>
        <v>15</v>
      </c>
      <c r="M664">
        <f t="shared" si="543"/>
        <v>3.001990009026559E-4</v>
      </c>
      <c r="N664">
        <f t="shared" si="566"/>
        <v>-1.5707963250000001</v>
      </c>
      <c r="O664">
        <f t="shared" si="544"/>
        <v>2189.5646416999107</v>
      </c>
      <c r="P664">
        <f t="shared" si="567"/>
        <v>1.5703396149830051</v>
      </c>
      <c r="Q664">
        <f t="shared" si="545"/>
        <v>1531.8660352805341</v>
      </c>
      <c r="R664">
        <f t="shared" si="568"/>
        <v>1.5701435281506331</v>
      </c>
      <c r="S664">
        <f t="shared" si="546"/>
        <v>2.5645164183805236E-2</v>
      </c>
      <c r="T664">
        <f t="shared" si="569"/>
        <v>-1.5451483507506407</v>
      </c>
      <c r="U664">
        <f t="shared" si="547"/>
        <v>3.2506525605166293E-2</v>
      </c>
      <c r="V664">
        <f t="shared" si="570"/>
        <v>-1.5382840736646606</v>
      </c>
      <c r="X664">
        <f t="shared" si="548"/>
        <v>-92.339577560737268</v>
      </c>
      <c r="Y664">
        <f t="shared" si="549"/>
        <v>-184.35033822634907</v>
      </c>
      <c r="Z664">
        <f t="shared" si="579"/>
        <v>-4.3503382263490664</v>
      </c>
      <c r="AC664">
        <v>1</v>
      </c>
      <c r="AD664">
        <f t="shared" si="550"/>
        <v>2189.5644133440001</v>
      </c>
      <c r="AE664">
        <f t="shared" si="551"/>
        <v>-5.6900767436508932</v>
      </c>
      <c r="AF664">
        <f t="shared" si="552"/>
        <v>0.18506242655207999</v>
      </c>
      <c r="AG664">
        <f t="shared" si="553"/>
        <v>12.326472400732591</v>
      </c>
      <c r="AH664">
        <f t="shared" si="554"/>
        <v>-384.40311879647481</v>
      </c>
      <c r="AJ664">
        <f t="shared" si="571"/>
        <v>18000</v>
      </c>
      <c r="AK664">
        <f t="shared" si="555"/>
        <v>701655.8688216001</v>
      </c>
      <c r="AL664">
        <v>39</v>
      </c>
      <c r="AM664">
        <f t="shared" si="556"/>
        <v>1531.8657088812001</v>
      </c>
      <c r="AN664">
        <f t="shared" si="557"/>
        <v>458.04233105137405</v>
      </c>
      <c r="AO664">
        <f t="shared" si="558"/>
        <v>-8.9008513086955787E-2</v>
      </c>
      <c r="AQ664">
        <f t="shared" si="559"/>
        <v>3.2283057747020086E-5</v>
      </c>
      <c r="AR664">
        <f t="shared" si="560"/>
        <v>-0.56818181634755349</v>
      </c>
      <c r="AT664">
        <f t="shared" si="561"/>
        <v>-218.4104643112251</v>
      </c>
      <c r="AU664">
        <f t="shared" si="562"/>
        <v>-7.0160871858884732</v>
      </c>
      <c r="AV664">
        <f t="shared" si="580"/>
        <v>-3.1094802940896917</v>
      </c>
      <c r="AW664">
        <f t="shared" si="581"/>
        <v>472.00877253138191</v>
      </c>
      <c r="AX664">
        <f t="shared" si="582"/>
        <v>-697.32110591213836</v>
      </c>
      <c r="AY664">
        <f t="shared" si="590"/>
        <v>-0.97575028222684879</v>
      </c>
      <c r="BA664">
        <f t="shared" si="572"/>
        <v>0.25951309508782694</v>
      </c>
      <c r="BB664">
        <f t="shared" si="583"/>
        <v>-11.716814453351386</v>
      </c>
      <c r="BC664">
        <f t="shared" si="584"/>
        <v>-2.1337300118628431</v>
      </c>
      <c r="BD664">
        <f t="shared" si="573"/>
        <v>-302.25372443983525</v>
      </c>
      <c r="BF664">
        <f t="shared" si="574"/>
        <v>-102.53566877222221</v>
      </c>
      <c r="BG664">
        <f t="shared" si="575"/>
        <v>-219.87282807066811</v>
      </c>
      <c r="BH664">
        <f t="shared" si="585"/>
        <v>-39.872828070668106</v>
      </c>
      <c r="BI664">
        <f t="shared" si="586"/>
        <v>-39.872828070668106</v>
      </c>
      <c r="BJ664">
        <f t="shared" si="576"/>
        <v>0</v>
      </c>
      <c r="BK664">
        <f t="shared" si="587"/>
        <v>0</v>
      </c>
      <c r="BM664">
        <f t="shared" si="588"/>
        <v>-90.818854318870819</v>
      </c>
      <c r="BN664">
        <f t="shared" si="577"/>
        <v>-97.619103630832868</v>
      </c>
      <c r="BQ664" s="56">
        <f t="shared" si="589"/>
        <v>5.1851463469337506</v>
      </c>
    </row>
    <row r="665" spans="1:69" x14ac:dyDescent="0.25">
      <c r="A665">
        <f t="shared" si="563"/>
        <v>8900000</v>
      </c>
      <c r="B665">
        <f t="shared" si="578"/>
        <v>8900</v>
      </c>
      <c r="C665">
        <f t="shared" si="539"/>
        <v>7.6151908938546171</v>
      </c>
      <c r="D665">
        <f t="shared" si="540"/>
        <v>1.4390994921464459</v>
      </c>
      <c r="F665">
        <f t="shared" si="541"/>
        <v>2.4905331397142934E-7</v>
      </c>
      <c r="G665">
        <f t="shared" si="542"/>
        <v>1.95190268099362E-4</v>
      </c>
      <c r="H665">
        <f t="shared" si="564"/>
        <v>-3.141397459731901</v>
      </c>
      <c r="J665">
        <f t="shared" si="565"/>
        <v>15</v>
      </c>
      <c r="M665">
        <f t="shared" si="543"/>
        <v>2.9682597842060356E-4</v>
      </c>
      <c r="N665">
        <f t="shared" si="566"/>
        <v>-1.5707963250000001</v>
      </c>
      <c r="O665">
        <f t="shared" si="544"/>
        <v>2214.4460529221137</v>
      </c>
      <c r="P665">
        <f t="shared" si="567"/>
        <v>1.5703447465756957</v>
      </c>
      <c r="Q665">
        <f t="shared" si="545"/>
        <v>1549.2735964867768</v>
      </c>
      <c r="R665">
        <f t="shared" si="568"/>
        <v>1.570150862964812</v>
      </c>
      <c r="S665">
        <f t="shared" si="546"/>
        <v>2.5357202599215298E-2</v>
      </c>
      <c r="T665">
        <f t="shared" si="569"/>
        <v>-1.5454364060141208</v>
      </c>
      <c r="U665">
        <f t="shared" si="547"/>
        <v>3.214166321253497E-2</v>
      </c>
      <c r="V665">
        <f t="shared" si="570"/>
        <v>-1.538649126821529</v>
      </c>
      <c r="X665">
        <f t="shared" si="548"/>
        <v>-92.537416051184692</v>
      </c>
      <c r="Y665">
        <f t="shared" si="549"/>
        <v>-184.30242980690298</v>
      </c>
      <c r="Z665">
        <f t="shared" si="579"/>
        <v>-4.3024298069029783</v>
      </c>
      <c r="AC665">
        <v>1</v>
      </c>
      <c r="AD665">
        <f t="shared" si="550"/>
        <v>2214.445827132</v>
      </c>
      <c r="AE665">
        <f t="shared" si="551"/>
        <v>-5.8201314419497328</v>
      </c>
      <c r="AF665">
        <f t="shared" si="552"/>
        <v>0.18716540867199</v>
      </c>
      <c r="AG665">
        <f t="shared" si="553"/>
        <v>12.051313753890739</v>
      </c>
      <c r="AH665">
        <f t="shared" si="554"/>
        <v>-380.09283125865949</v>
      </c>
      <c r="AJ665">
        <f t="shared" si="571"/>
        <v>18000</v>
      </c>
      <c r="AK665">
        <f t="shared" si="555"/>
        <v>709629.23096730001</v>
      </c>
      <c r="AL665">
        <v>40</v>
      </c>
      <c r="AM665">
        <f t="shared" si="556"/>
        <v>1549.2732737548502</v>
      </c>
      <c r="AN665">
        <f t="shared" si="557"/>
        <v>458.03470905024551</v>
      </c>
      <c r="AO665">
        <f t="shared" si="558"/>
        <v>0.20744459189623576</v>
      </c>
      <c r="AQ665">
        <f t="shared" si="559"/>
        <v>3.1561671406509055E-5</v>
      </c>
      <c r="AR665">
        <f t="shared" si="560"/>
        <v>-0.56179775103586116</v>
      </c>
      <c r="AT665">
        <f t="shared" si="561"/>
        <v>-213.53491742636325</v>
      </c>
      <c r="AU665">
        <f t="shared" si="562"/>
        <v>-6.7823973290075141</v>
      </c>
      <c r="AV665">
        <f t="shared" si="580"/>
        <v>-3.1098408540604048</v>
      </c>
      <c r="AW665">
        <f t="shared" si="581"/>
        <v>471.88887544073566</v>
      </c>
      <c r="AX665">
        <f t="shared" si="582"/>
        <v>-689.19441625542879</v>
      </c>
      <c r="AY665">
        <f t="shared" si="590"/>
        <v>-0.97041530371224705</v>
      </c>
      <c r="BA665">
        <f t="shared" si="572"/>
        <v>0.25577815027908568</v>
      </c>
      <c r="BB665">
        <f t="shared" si="583"/>
        <v>-11.842731153247247</v>
      </c>
      <c r="BC665">
        <f t="shared" si="584"/>
        <v>-2.1394255503481578</v>
      </c>
      <c r="BD665">
        <f t="shared" si="573"/>
        <v>-302.58005475747098</v>
      </c>
      <c r="BF665">
        <f t="shared" si="574"/>
        <v>-102.76144358340269</v>
      </c>
      <c r="BG665">
        <f t="shared" si="575"/>
        <v>-220.11454388526477</v>
      </c>
      <c r="BH665">
        <f t="shared" si="585"/>
        <v>-40.114543885264766</v>
      </c>
      <c r="BI665">
        <f t="shared" si="586"/>
        <v>-40.114543885264766</v>
      </c>
      <c r="BJ665">
        <f t="shared" si="576"/>
        <v>0</v>
      </c>
      <c r="BK665">
        <f t="shared" si="587"/>
        <v>0</v>
      </c>
      <c r="BM665">
        <f t="shared" si="588"/>
        <v>-90.918712430155466</v>
      </c>
      <c r="BN665">
        <f t="shared" si="577"/>
        <v>-97.53448912779379</v>
      </c>
      <c r="BQ665" s="56">
        <f t="shared" si="589"/>
        <v>5.0592296470378919</v>
      </c>
    </row>
    <row r="666" spans="1:69" x14ac:dyDescent="0.25">
      <c r="A666">
        <f t="shared" si="563"/>
        <v>9000000</v>
      </c>
      <c r="B666">
        <f t="shared" si="578"/>
        <v>9000</v>
      </c>
      <c r="C666">
        <f t="shared" si="539"/>
        <v>7.6992874277302814</v>
      </c>
      <c r="D666">
        <f t="shared" si="540"/>
        <v>1.4405462054011642</v>
      </c>
      <c r="F666">
        <f t="shared" si="541"/>
        <v>2.4354954193643379E-7</v>
      </c>
      <c r="G666">
        <f t="shared" si="542"/>
        <v>1.9302148630953028E-4</v>
      </c>
      <c r="H666">
        <f t="shared" si="564"/>
        <v>-3.1413996285136907</v>
      </c>
      <c r="J666">
        <f t="shared" si="565"/>
        <v>15</v>
      </c>
      <c r="M666">
        <f t="shared" si="543"/>
        <v>2.9352791199370795E-4</v>
      </c>
      <c r="N666">
        <f t="shared" si="566"/>
        <v>-1.5707963250000001</v>
      </c>
      <c r="O666">
        <f t="shared" si="544"/>
        <v>2239.3274642013348</v>
      </c>
      <c r="P666">
        <f t="shared" si="567"/>
        <v>1.570349764133016</v>
      </c>
      <c r="Q666">
        <f t="shared" si="545"/>
        <v>1566.681157774517</v>
      </c>
      <c r="R666">
        <f t="shared" si="568"/>
        <v>1.5701580347831874</v>
      </c>
      <c r="S666">
        <f t="shared" si="546"/>
        <v>2.5075634057088368E-2</v>
      </c>
      <c r="T666">
        <f t="shared" si="569"/>
        <v>-1.5457180641200734</v>
      </c>
      <c r="U666">
        <f t="shared" si="547"/>
        <v>3.1784896446939909E-2</v>
      </c>
      <c r="V666">
        <f t="shared" si="570"/>
        <v>-1.5390060759743949</v>
      </c>
      <c r="X666">
        <f t="shared" si="548"/>
        <v>-92.733010694874523</v>
      </c>
      <c r="Y666">
        <f t="shared" si="549"/>
        <v>-184.25555460614618</v>
      </c>
      <c r="Z666">
        <f t="shared" si="579"/>
        <v>-4.2555546061461769</v>
      </c>
      <c r="AC666">
        <v>1</v>
      </c>
      <c r="AD666">
        <f t="shared" si="550"/>
        <v>2239.3272409199999</v>
      </c>
      <c r="AE666">
        <f t="shared" si="551"/>
        <v>-5.9516556848621178</v>
      </c>
      <c r="AF666">
        <f t="shared" si="552"/>
        <v>0.1892683907919</v>
      </c>
      <c r="AG666">
        <f t="shared" si="553"/>
        <v>11.785263654916294</v>
      </c>
      <c r="AH666">
        <f t="shared" si="554"/>
        <v>-375.87803822774447</v>
      </c>
      <c r="AJ666">
        <f t="shared" si="571"/>
        <v>18000</v>
      </c>
      <c r="AK666">
        <f t="shared" si="555"/>
        <v>717602.59311300004</v>
      </c>
      <c r="AL666">
        <v>41</v>
      </c>
      <c r="AM666">
        <f t="shared" si="556"/>
        <v>1566.6808386285002</v>
      </c>
      <c r="AN666">
        <f t="shared" si="557"/>
        <v>458.02705066292009</v>
      </c>
      <c r="AO666">
        <f t="shared" si="558"/>
        <v>0.49729916774993832</v>
      </c>
      <c r="AQ666">
        <f t="shared" si="559"/>
        <v>3.0864197435604332E-5</v>
      </c>
      <c r="AR666">
        <f t="shared" si="560"/>
        <v>-0.55555555384087796</v>
      </c>
      <c r="AT666">
        <f t="shared" si="561"/>
        <v>-208.82076796153299</v>
      </c>
      <c r="AU666">
        <f t="shared" si="562"/>
        <v>-6.5589698509513603</v>
      </c>
      <c r="AV666">
        <f t="shared" si="580"/>
        <v>-3.1101934098756736</v>
      </c>
      <c r="AW666">
        <f t="shared" si="581"/>
        <v>471.77043948996925</v>
      </c>
      <c r="AX666">
        <f t="shared" si="582"/>
        <v>-681.24802387496857</v>
      </c>
      <c r="AY666">
        <f t="shared" si="590"/>
        <v>-0.96511554069409888</v>
      </c>
      <c r="BA666">
        <f t="shared" si="572"/>
        <v>0.25212445425025315</v>
      </c>
      <c r="BB666">
        <f t="shared" si="583"/>
        <v>-11.967700577079652</v>
      </c>
      <c r="BC666">
        <f t="shared" si="584"/>
        <v>-2.1450778691815748</v>
      </c>
      <c r="BD666">
        <f t="shared" si="573"/>
        <v>-302.90390877145813</v>
      </c>
      <c r="BF666">
        <f t="shared" si="574"/>
        <v>-102.98511839612827</v>
      </c>
      <c r="BG666">
        <f t="shared" si="575"/>
        <v>-220.3556315975396</v>
      </c>
      <c r="BH666">
        <f t="shared" si="585"/>
        <v>-40.355631597539599</v>
      </c>
      <c r="BI666">
        <f t="shared" si="586"/>
        <v>-40.355631597539599</v>
      </c>
      <c r="BJ666">
        <f t="shared" si="576"/>
        <v>0</v>
      </c>
      <c r="BK666">
        <f t="shared" si="587"/>
        <v>0</v>
      </c>
      <c r="BM666">
        <f t="shared" si="588"/>
        <v>-91.017417819048617</v>
      </c>
      <c r="BN666">
        <f t="shared" si="577"/>
        <v>-97.451722826081465</v>
      </c>
      <c r="BQ666" s="56">
        <f t="shared" si="589"/>
        <v>4.9342602232054835</v>
      </c>
    </row>
    <row r="667" spans="1:69" x14ac:dyDescent="0.25">
      <c r="A667">
        <f t="shared" si="563"/>
        <v>9100000</v>
      </c>
      <c r="B667">
        <f t="shared" si="578"/>
        <v>9100</v>
      </c>
      <c r="C667">
        <f t="shared" si="539"/>
        <v>7.7833997278148805</v>
      </c>
      <c r="D667">
        <f t="shared" si="540"/>
        <v>1.4419616533833188</v>
      </c>
      <c r="F667">
        <f t="shared" si="541"/>
        <v>2.3822621419389639E-7</v>
      </c>
      <c r="G667">
        <f t="shared" si="542"/>
        <v>1.9090037008704188E-4</v>
      </c>
      <c r="H667">
        <f t="shared" si="564"/>
        <v>-3.1414017496299134</v>
      </c>
      <c r="J667">
        <f t="shared" si="565"/>
        <v>15</v>
      </c>
      <c r="M667">
        <f t="shared" si="543"/>
        <v>2.9030233054322765E-4</v>
      </c>
      <c r="N667">
        <f t="shared" si="566"/>
        <v>-1.5707963250000001</v>
      </c>
      <c r="O667">
        <f t="shared" si="544"/>
        <v>2264.208875535694</v>
      </c>
      <c r="P667">
        <f t="shared" si="567"/>
        <v>1.5703546714143728</v>
      </c>
      <c r="Q667">
        <f t="shared" si="545"/>
        <v>1584.0887191410684</v>
      </c>
      <c r="R667">
        <f t="shared" si="568"/>
        <v>1.5701650489792445</v>
      </c>
      <c r="S667">
        <f t="shared" si="546"/>
        <v>2.4800248061467422E-2</v>
      </c>
      <c r="T667">
        <f t="shared" si="569"/>
        <v>-1.5459935357879284</v>
      </c>
      <c r="U667">
        <f t="shared" si="547"/>
        <v>3.1435958956128794E-2</v>
      </c>
      <c r="V667">
        <f t="shared" si="570"/>
        <v>-1.5393551879302498</v>
      </c>
      <c r="X667">
        <f t="shared" si="548"/>
        <v>-92.926412140447241</v>
      </c>
      <c r="Y667">
        <f t="shared" si="549"/>
        <v>-184.20967989685357</v>
      </c>
      <c r="Z667">
        <f t="shared" si="579"/>
        <v>-4.2096798968535722</v>
      </c>
      <c r="AC667">
        <v>1</v>
      </c>
      <c r="AD667">
        <f t="shared" si="550"/>
        <v>2264.2086547080003</v>
      </c>
      <c r="AE667">
        <f t="shared" si="551"/>
        <v>-6.0846494723880493</v>
      </c>
      <c r="AF667">
        <f t="shared" si="552"/>
        <v>0.19137137291181</v>
      </c>
      <c r="AG667">
        <f t="shared" si="553"/>
        <v>11.527924599469456</v>
      </c>
      <c r="AH667">
        <f t="shared" si="554"/>
        <v>-371.75560403528146</v>
      </c>
      <c r="AJ667">
        <f t="shared" si="571"/>
        <v>18000</v>
      </c>
      <c r="AK667">
        <f t="shared" si="555"/>
        <v>725575.95525870007</v>
      </c>
      <c r="AL667">
        <v>42</v>
      </c>
      <c r="AM667">
        <f t="shared" si="556"/>
        <v>1584.0884035021502</v>
      </c>
      <c r="AN667">
        <f t="shared" si="557"/>
        <v>458.01936381409274</v>
      </c>
      <c r="AO667">
        <f t="shared" si="558"/>
        <v>0.78077288960484381</v>
      </c>
      <c r="AQ667">
        <f t="shared" si="559"/>
        <v>3.018959053800993E-5</v>
      </c>
      <c r="AR667">
        <f t="shared" si="560"/>
        <v>-0.54945054779178071</v>
      </c>
      <c r="AT667">
        <f t="shared" si="561"/>
        <v>-204.26097225852632</v>
      </c>
      <c r="AU667">
        <f t="shared" si="562"/>
        <v>-6.3452476355468717</v>
      </c>
      <c r="AV667">
        <f t="shared" si="580"/>
        <v>-3.1105382250507803</v>
      </c>
      <c r="AW667">
        <f t="shared" si="581"/>
        <v>471.65345625374761</v>
      </c>
      <c r="AX667">
        <f t="shared" si="582"/>
        <v>-673.47600192297841</v>
      </c>
      <c r="AY667">
        <f t="shared" si="590"/>
        <v>-0.95985090488319802</v>
      </c>
      <c r="BA667">
        <f t="shared" si="572"/>
        <v>0.24854947439663544</v>
      </c>
      <c r="BB667">
        <f t="shared" si="583"/>
        <v>-12.09174301838395</v>
      </c>
      <c r="BC667">
        <f t="shared" si="584"/>
        <v>-2.1506873201675822</v>
      </c>
      <c r="BD667">
        <f t="shared" si="573"/>
        <v>-303.22530663870913</v>
      </c>
      <c r="BF667">
        <f t="shared" si="574"/>
        <v>-103.20674015749573</v>
      </c>
      <c r="BG667">
        <f t="shared" si="575"/>
        <v>-220.59605180020768</v>
      </c>
      <c r="BH667">
        <f t="shared" si="585"/>
        <v>-40.596051800207675</v>
      </c>
      <c r="BI667">
        <f t="shared" si="586"/>
        <v>-40.596051800207675</v>
      </c>
      <c r="BJ667">
        <f t="shared" si="576"/>
        <v>0</v>
      </c>
      <c r="BK667">
        <f t="shared" si="587"/>
        <v>0</v>
      </c>
      <c r="BM667">
        <f t="shared" si="588"/>
        <v>-91.114997139111779</v>
      </c>
      <c r="BN667">
        <f t="shared" si="577"/>
        <v>-97.370745161498576</v>
      </c>
      <c r="BQ667" s="56">
        <f t="shared" si="589"/>
        <v>4.8102177819011871</v>
      </c>
    </row>
    <row r="668" spans="1:69" x14ac:dyDescent="0.25">
      <c r="A668">
        <f t="shared" si="563"/>
        <v>9200000</v>
      </c>
      <c r="B668">
        <f t="shared" si="578"/>
        <v>9200</v>
      </c>
      <c r="C668">
        <f t="shared" si="539"/>
        <v>7.8675272884354097</v>
      </c>
      <c r="D668">
        <f t="shared" si="540"/>
        <v>1.4433468332880213</v>
      </c>
      <c r="F668">
        <f t="shared" si="541"/>
        <v>2.3307552813288525E-7</v>
      </c>
      <c r="G668">
        <f t="shared" si="542"/>
        <v>1.8882536511848541E-4</v>
      </c>
      <c r="H668">
        <f t="shared" si="564"/>
        <v>-3.1414038246348817</v>
      </c>
      <c r="J668">
        <f t="shared" si="565"/>
        <v>15</v>
      </c>
      <c r="M668">
        <f t="shared" si="543"/>
        <v>2.871468704286274E-4</v>
      </c>
      <c r="N668">
        <f t="shared" si="566"/>
        <v>-1.5707963250000001</v>
      </c>
      <c r="O668">
        <f t="shared" si="544"/>
        <v>2289.0902869233937</v>
      </c>
      <c r="P668">
        <f t="shared" si="567"/>
        <v>1.570359472015721</v>
      </c>
      <c r="Q668">
        <f t="shared" si="545"/>
        <v>1601.4962805838613</v>
      </c>
      <c r="R668">
        <f t="shared" si="568"/>
        <v>1.5701719106928387</v>
      </c>
      <c r="S668">
        <f t="shared" si="546"/>
        <v>2.4530843254309053E-2</v>
      </c>
      <c r="T668">
        <f t="shared" si="569"/>
        <v>-1.5462630225847962</v>
      </c>
      <c r="U668">
        <f t="shared" si="547"/>
        <v>3.1094595939738519E-2</v>
      </c>
      <c r="V668">
        <f t="shared" si="570"/>
        <v>-1.5396967179148984</v>
      </c>
      <c r="X668">
        <f t="shared" si="548"/>
        <v>-93.117669331700114</v>
      </c>
      <c r="Y668">
        <f t="shared" si="549"/>
        <v>-184.16477430479065</v>
      </c>
      <c r="Z668">
        <f t="shared" si="579"/>
        <v>-4.1647743047906545</v>
      </c>
      <c r="AC668">
        <v>1</v>
      </c>
      <c r="AD668">
        <f t="shared" si="550"/>
        <v>2289.0900684960002</v>
      </c>
      <c r="AE668">
        <f t="shared" si="551"/>
        <v>-6.2191128045275272</v>
      </c>
      <c r="AF668">
        <f t="shared" si="552"/>
        <v>0.19347435503172</v>
      </c>
      <c r="AG668">
        <f t="shared" si="553"/>
        <v>11.278920526375551</v>
      </c>
      <c r="AH668">
        <f t="shared" si="554"/>
        <v>-367.72252867914403</v>
      </c>
      <c r="AJ668">
        <f t="shared" si="571"/>
        <v>18000</v>
      </c>
      <c r="AK668">
        <f t="shared" si="555"/>
        <v>733549.31740440009</v>
      </c>
      <c r="AL668">
        <v>43</v>
      </c>
      <c r="AM668">
        <f t="shared" si="556"/>
        <v>1601.4959683758</v>
      </c>
      <c r="AN668">
        <f t="shared" si="557"/>
        <v>458.0116557942635</v>
      </c>
      <c r="AO668">
        <f t="shared" si="558"/>
        <v>1.0580739712207059</v>
      </c>
      <c r="AQ668">
        <f t="shared" si="559"/>
        <v>2.9536861916538098E-5</v>
      </c>
      <c r="AR668">
        <f t="shared" si="560"/>
        <v>-0.54347825926430093</v>
      </c>
      <c r="AT668">
        <f t="shared" si="561"/>
        <v>-199.84886663489002</v>
      </c>
      <c r="AU668">
        <f t="shared" si="562"/>
        <v>-6.1407094636081734</v>
      </c>
      <c r="AV668">
        <f t="shared" si="580"/>
        <v>-3.1108755516629372</v>
      </c>
      <c r="AW668">
        <f t="shared" si="581"/>
        <v>471.53791594348553</v>
      </c>
      <c r="AX668">
        <f t="shared" si="582"/>
        <v>-665.87268019554494</v>
      </c>
      <c r="AY668">
        <f t="shared" si="590"/>
        <v>-0.95462130338092666</v>
      </c>
      <c r="BA668">
        <f t="shared" si="572"/>
        <v>0.2450507856669758</v>
      </c>
      <c r="BB668">
        <f t="shared" si="583"/>
        <v>-12.214878014809507</v>
      </c>
      <c r="BC668">
        <f t="shared" si="584"/>
        <v>-2.1562542482820106</v>
      </c>
      <c r="BD668">
        <f t="shared" si="573"/>
        <v>-303.54426812488305</v>
      </c>
      <c r="BF668">
        <f t="shared" si="574"/>
        <v>-103.42635413552205</v>
      </c>
      <c r="BG668">
        <f t="shared" si="575"/>
        <v>-220.83576721291243</v>
      </c>
      <c r="BH668">
        <f t="shared" si="585"/>
        <v>-40.83576721291243</v>
      </c>
      <c r="BI668">
        <f t="shared" si="586"/>
        <v>-40.83576721291243</v>
      </c>
      <c r="BJ668">
        <f t="shared" si="576"/>
        <v>0</v>
      </c>
      <c r="BK668">
        <f t="shared" si="587"/>
        <v>0</v>
      </c>
      <c r="BM668">
        <f t="shared" si="588"/>
        <v>-91.211476120712547</v>
      </c>
      <c r="BN668">
        <f t="shared" si="577"/>
        <v>-97.291499088029383</v>
      </c>
      <c r="BQ668" s="56">
        <f t="shared" si="589"/>
        <v>4.6870827854756296</v>
      </c>
    </row>
    <row r="669" spans="1:69" x14ac:dyDescent="0.25">
      <c r="A669">
        <f t="shared" si="563"/>
        <v>9300000</v>
      </c>
      <c r="B669">
        <f t="shared" si="578"/>
        <v>9300</v>
      </c>
      <c r="C669">
        <f t="shared" si="539"/>
        <v>7.9516696252288313</v>
      </c>
      <c r="D669">
        <f t="shared" si="540"/>
        <v>1.4447027005784145</v>
      </c>
      <c r="F669">
        <f t="shared" si="541"/>
        <v>2.2809009837005094E-7</v>
      </c>
      <c r="G669">
        <f t="shared" si="542"/>
        <v>1.8679498394271496E-4</v>
      </c>
      <c r="H669">
        <f t="shared" si="564"/>
        <v>-3.1414058550160573</v>
      </c>
      <c r="J669">
        <f t="shared" si="565"/>
        <v>15</v>
      </c>
      <c r="M669">
        <f t="shared" si="543"/>
        <v>2.8405926967133027E-4</v>
      </c>
      <c r="N669">
        <f t="shared" si="566"/>
        <v>-1.5707963250000001</v>
      </c>
      <c r="O669">
        <f t="shared" si="544"/>
        <v>2313.9716983627122</v>
      </c>
      <c r="P669">
        <f t="shared" si="567"/>
        <v>1.5703641693783499</v>
      </c>
      <c r="Q669">
        <f t="shared" si="545"/>
        <v>1618.9038421004361</v>
      </c>
      <c r="R669">
        <f t="shared" si="568"/>
        <v>1.5701786248427565</v>
      </c>
      <c r="S669">
        <f t="shared" si="546"/>
        <v>2.4267226925090885E-2</v>
      </c>
      <c r="T669">
        <f t="shared" si="569"/>
        <v>-1.5465267174169339</v>
      </c>
      <c r="U669">
        <f t="shared" si="547"/>
        <v>3.0760563530041023E-2</v>
      </c>
      <c r="V669">
        <f t="shared" si="570"/>
        <v>-1.5400309101943885</v>
      </c>
      <c r="X669">
        <f t="shared" si="548"/>
        <v>-93.30682958357734</v>
      </c>
      <c r="Y669">
        <f t="shared" si="549"/>
        <v>-184.12080774030792</v>
      </c>
      <c r="Z669">
        <f t="shared" si="579"/>
        <v>-4.1208077403079244</v>
      </c>
      <c r="AC669">
        <v>1</v>
      </c>
      <c r="AD669">
        <f t="shared" si="550"/>
        <v>2313.9714822840006</v>
      </c>
      <c r="AE669">
        <f t="shared" si="551"/>
        <v>-6.3550456812805507</v>
      </c>
      <c r="AF669">
        <f t="shared" si="552"/>
        <v>0.19557733715163</v>
      </c>
      <c r="AG669">
        <f t="shared" si="553"/>
        <v>11.037895444796384</v>
      </c>
      <c r="AH669">
        <f t="shared" si="554"/>
        <v>-363.77594057188833</v>
      </c>
      <c r="AJ669">
        <f t="shared" si="571"/>
        <v>18000</v>
      </c>
      <c r="AK669">
        <f t="shared" si="555"/>
        <v>741522.6795501</v>
      </c>
      <c r="AL669">
        <v>44</v>
      </c>
      <c r="AM669">
        <f t="shared" si="556"/>
        <v>1618.90353324945</v>
      </c>
      <c r="AN669">
        <f t="shared" si="557"/>
        <v>458.0039333092472</v>
      </c>
      <c r="AO669">
        <f t="shared" si="558"/>
        <v>1.3294016730490767</v>
      </c>
      <c r="AQ669">
        <f t="shared" si="559"/>
        <v>2.8905075647748077E-5</v>
      </c>
      <c r="AR669">
        <f t="shared" si="560"/>
        <v>-0.53763440704811416</v>
      </c>
      <c r="AT669">
        <f t="shared" si="561"/>
        <v>-195.57814305653437</v>
      </c>
      <c r="AU669">
        <f t="shared" si="562"/>
        <v>-5.9448673436032458</v>
      </c>
      <c r="AV669">
        <f t="shared" si="580"/>
        <v>-3.1112056309650233</v>
      </c>
      <c r="AW669">
        <f t="shared" si="581"/>
        <v>471.42380757362167</v>
      </c>
      <c r="AX669">
        <f t="shared" si="582"/>
        <v>-658.43263140659997</v>
      </c>
      <c r="AY669">
        <f t="shared" si="590"/>
        <v>-0.94942663875410249</v>
      </c>
      <c r="BA669">
        <f t="shared" si="572"/>
        <v>0.24162606476049214</v>
      </c>
      <c r="BB669">
        <f t="shared" si="583"/>
        <v>-12.337124383544072</v>
      </c>
      <c r="BC669">
        <f t="shared" si="584"/>
        <v>-2.161778992210921</v>
      </c>
      <c r="BD669">
        <f t="shared" si="573"/>
        <v>-303.86081263526182</v>
      </c>
      <c r="BF669">
        <f t="shared" si="574"/>
        <v>-103.64400399702724</v>
      </c>
      <c r="BG669">
        <f t="shared" si="575"/>
        <v>-221.07474258215541</v>
      </c>
      <c r="BH669">
        <f t="shared" si="585"/>
        <v>-41.074742582155409</v>
      </c>
      <c r="BI669">
        <f t="shared" si="586"/>
        <v>-41.074742582155409</v>
      </c>
      <c r="BJ669">
        <f t="shared" si="576"/>
        <v>0</v>
      </c>
      <c r="BK669">
        <f t="shared" si="587"/>
        <v>0</v>
      </c>
      <c r="BM669">
        <f t="shared" si="588"/>
        <v>-91.306879613483162</v>
      </c>
      <c r="BN669">
        <f t="shared" si="577"/>
        <v>-97.213929946893558</v>
      </c>
      <c r="BQ669" s="56">
        <f t="shared" si="589"/>
        <v>4.5648364167410644</v>
      </c>
    </row>
    <row r="670" spans="1:69" x14ac:dyDescent="0.25">
      <c r="A670">
        <f t="shared" si="563"/>
        <v>9400000</v>
      </c>
      <c r="B670">
        <f t="shared" si="578"/>
        <v>9400</v>
      </c>
      <c r="C670">
        <f t="shared" si="539"/>
        <v>8.035826274035653</v>
      </c>
      <c r="D670">
        <f t="shared" si="540"/>
        <v>1.4460301711343249</v>
      </c>
      <c r="F670">
        <f t="shared" si="541"/>
        <v>2.2326293026076022E-7</v>
      </c>
      <c r="G670">
        <f t="shared" si="542"/>
        <v>1.8480780239487374E-4</v>
      </c>
      <c r="H670">
        <f t="shared" si="564"/>
        <v>-3.1414078421976055</v>
      </c>
      <c r="J670">
        <f t="shared" si="565"/>
        <v>15</v>
      </c>
      <c r="M670">
        <f t="shared" si="543"/>
        <v>2.8103736254716724E-4</v>
      </c>
      <c r="N670">
        <f t="shared" si="566"/>
        <v>-1.5707963250000001</v>
      </c>
      <c r="O670">
        <f t="shared" si="544"/>
        <v>2338.8531098520025</v>
      </c>
      <c r="P670">
        <f t="shared" si="567"/>
        <v>1.5703687667971116</v>
      </c>
      <c r="Q670">
        <f t="shared" si="545"/>
        <v>1636.3114036884378</v>
      </c>
      <c r="R670">
        <f t="shared" si="568"/>
        <v>1.5701851961384747</v>
      </c>
      <c r="S670">
        <f t="shared" si="546"/>
        <v>2.4009214551655306E-2</v>
      </c>
      <c r="T670">
        <f t="shared" si="569"/>
        <v>-1.5467848049898818</v>
      </c>
      <c r="U670">
        <f t="shared" si="547"/>
        <v>3.0433628212083185E-2</v>
      </c>
      <c r="V670">
        <f t="shared" si="570"/>
        <v>-1.5403579986568694</v>
      </c>
      <c r="X670">
        <f t="shared" si="548"/>
        <v>-93.493938653959319</v>
      </c>
      <c r="Y670">
        <f t="shared" si="549"/>
        <v>-184.07775133399304</v>
      </c>
      <c r="Z670">
        <f t="shared" si="579"/>
        <v>-4.0777513339930351</v>
      </c>
      <c r="AC670">
        <v>1</v>
      </c>
      <c r="AD670">
        <f t="shared" si="550"/>
        <v>2338.852896072</v>
      </c>
      <c r="AE670">
        <f t="shared" si="551"/>
        <v>-6.4924481026471197</v>
      </c>
      <c r="AF670">
        <f t="shared" si="552"/>
        <v>0.19768031927154001</v>
      </c>
      <c r="AG670">
        <f t="shared" si="553"/>
        <v>10.804512162826109</v>
      </c>
      <c r="AH670">
        <f t="shared" si="554"/>
        <v>-359.91308974889546</v>
      </c>
      <c r="AJ670">
        <f t="shared" si="571"/>
        <v>18000</v>
      </c>
      <c r="AK670">
        <f t="shared" si="555"/>
        <v>749496.04169580003</v>
      </c>
      <c r="AL670">
        <v>45</v>
      </c>
      <c r="AM670">
        <f t="shared" si="556"/>
        <v>1636.3110981231002</v>
      </c>
      <c r="AN670">
        <f t="shared" si="557"/>
        <v>457.99620252555025</v>
      </c>
      <c r="AO670">
        <f t="shared" si="558"/>
        <v>1.594946777934414</v>
      </c>
      <c r="AQ670">
        <f t="shared" si="559"/>
        <v>2.8293345325109367E-5</v>
      </c>
      <c r="AR670">
        <f t="shared" si="560"/>
        <v>-0.53191489211205611</v>
      </c>
      <c r="AT670">
        <f t="shared" si="561"/>
        <v>-191.44282660770682</v>
      </c>
      <c r="AU670">
        <f t="shared" si="562"/>
        <v>-5.7572640667483403</v>
      </c>
      <c r="AV670">
        <f t="shared" si="580"/>
        <v>-3.1115286939602393</v>
      </c>
      <c r="AW670">
        <f t="shared" si="581"/>
        <v>471.31111911134951</v>
      </c>
      <c r="AX670">
        <f t="shared" si="582"/>
        <v>-651.15065833245399</v>
      </c>
      <c r="AY670">
        <f t="shared" si="590"/>
        <v>-0.94426680911618843</v>
      </c>
      <c r="BA670">
        <f t="shared" si="572"/>
        <v>0.23827308469816613</v>
      </c>
      <c r="BB670">
        <f t="shared" si="583"/>
        <v>-12.458500254811867</v>
      </c>
      <c r="BC670">
        <f t="shared" si="584"/>
        <v>-2.1672618848440508</v>
      </c>
      <c r="BD670">
        <f t="shared" si="573"/>
        <v>-304.1749592430225</v>
      </c>
      <c r="BF670">
        <f t="shared" si="574"/>
        <v>-103.85973188116621</v>
      </c>
      <c r="BG670">
        <f t="shared" si="575"/>
        <v>-221.31294458666358</v>
      </c>
      <c r="BH670">
        <f t="shared" si="585"/>
        <v>-41.312944586663576</v>
      </c>
      <c r="BI670">
        <f t="shared" si="586"/>
        <v>-41.312944586663576</v>
      </c>
      <c r="BJ670">
        <f t="shared" si="576"/>
        <v>0</v>
      </c>
      <c r="BK670">
        <f t="shared" si="587"/>
        <v>0</v>
      </c>
      <c r="BM670">
        <f t="shared" si="588"/>
        <v>-91.401231626354345</v>
      </c>
      <c r="BN670">
        <f t="shared" si="577"/>
        <v>-97.137985343641063</v>
      </c>
      <c r="BQ670" s="56">
        <f t="shared" si="589"/>
        <v>4.4434605454732701</v>
      </c>
    </row>
    <row r="671" spans="1:69" x14ac:dyDescent="0.25">
      <c r="A671">
        <f t="shared" si="563"/>
        <v>9500000</v>
      </c>
      <c r="B671">
        <f t="shared" si="578"/>
        <v>9500</v>
      </c>
      <c r="C671">
        <f t="shared" si="539"/>
        <v>8.1199967898614656</v>
      </c>
      <c r="D671">
        <f t="shared" si="540"/>
        <v>1.4473301232702418</v>
      </c>
      <c r="F671">
        <f t="shared" si="541"/>
        <v>2.1858739535167614E-7</v>
      </c>
      <c r="G671">
        <f t="shared" si="542"/>
        <v>1.8286245627500625E-4</v>
      </c>
      <c r="H671">
        <f t="shared" si="564"/>
        <v>-3.1414097875437252</v>
      </c>
      <c r="J671">
        <f t="shared" si="565"/>
        <v>15</v>
      </c>
      <c r="M671">
        <f t="shared" si="543"/>
        <v>2.7807907452035493E-4</v>
      </c>
      <c r="N671">
        <f t="shared" si="566"/>
        <v>-1.5707963250000001</v>
      </c>
      <c r="O671">
        <f t="shared" si="544"/>
        <v>2363.734521389687</v>
      </c>
      <c r="P671">
        <f t="shared" si="567"/>
        <v>1.5703732674281272</v>
      </c>
      <c r="Q671">
        <f t="shared" si="545"/>
        <v>1653.7189653456114</v>
      </c>
      <c r="R671">
        <f t="shared" si="568"/>
        <v>1.5701916290911764</v>
      </c>
      <c r="S671">
        <f t="shared" si="546"/>
        <v>2.3756629369993204E-2</v>
      </c>
      <c r="T671">
        <f t="shared" si="569"/>
        <v>-1.5470374622395799</v>
      </c>
      <c r="U671">
        <f t="shared" si="547"/>
        <v>3.0113566280329084E-2</v>
      </c>
      <c r="V671">
        <f t="shared" si="570"/>
        <v>-1.5406782073577767</v>
      </c>
      <c r="X671">
        <f t="shared" si="548"/>
        <v>-93.679040811527429</v>
      </c>
      <c r="Y671">
        <f t="shared" si="549"/>
        <v>-184.03557737610458</v>
      </c>
      <c r="Z671">
        <f t="shared" si="579"/>
        <v>-4.0355773761045839</v>
      </c>
      <c r="AC671">
        <v>1</v>
      </c>
      <c r="AD671">
        <f t="shared" si="550"/>
        <v>2363.7343098599999</v>
      </c>
      <c r="AE671">
        <f t="shared" si="551"/>
        <v>-6.631320068627236</v>
      </c>
      <c r="AF671">
        <f t="shared" si="552"/>
        <v>0.19978330139145001</v>
      </c>
      <c r="AG671">
        <f t="shared" si="553"/>
        <v>10.5784511090402</v>
      </c>
      <c r="AH671">
        <f t="shared" si="554"/>
        <v>-356.1313415026749</v>
      </c>
      <c r="AJ671">
        <f t="shared" si="571"/>
        <v>18000</v>
      </c>
      <c r="AK671">
        <f t="shared" si="555"/>
        <v>757469.40384150005</v>
      </c>
      <c r="AL671">
        <v>46</v>
      </c>
      <c r="AM671">
        <f t="shared" si="556"/>
        <v>1653.71866299675</v>
      </c>
      <c r="AN671">
        <f t="shared" si="557"/>
        <v>457.98846911198848</v>
      </c>
      <c r="AO671">
        <f t="shared" si="558"/>
        <v>1.8548920368309911</v>
      </c>
      <c r="AQ671">
        <f t="shared" si="559"/>
        <v>2.7700830948197144E-5</v>
      </c>
      <c r="AR671">
        <f t="shared" si="560"/>
        <v>-0.52631578801574574</v>
      </c>
      <c r="AT671">
        <f t="shared" si="561"/>
        <v>-187.43725460819914</v>
      </c>
      <c r="AU671">
        <f t="shared" si="562"/>
        <v>-5.5774709655268531</v>
      </c>
      <c r="AV671">
        <f t="shared" si="580"/>
        <v>-3.1118449619405437</v>
      </c>
      <c r="AW671">
        <f t="shared" si="581"/>
        <v>471.19983761146062</v>
      </c>
      <c r="AX671">
        <f t="shared" si="582"/>
        <v>-644.02178176321968</v>
      </c>
      <c r="AY671">
        <f t="shared" si="590"/>
        <v>-0.9391417082141309</v>
      </c>
      <c r="BA671">
        <f t="shared" si="572"/>
        <v>0.23498970974050021</v>
      </c>
      <c r="BB671">
        <f t="shared" si="583"/>
        <v>-12.579023103566643</v>
      </c>
      <c r="BC671">
        <f t="shared" si="584"/>
        <v>-2.1727032537264126</v>
      </c>
      <c r="BD671">
        <f t="shared" si="573"/>
        <v>-304.4867267151119</v>
      </c>
      <c r="BF671">
        <f t="shared" si="574"/>
        <v>-104.07357846889582</v>
      </c>
      <c r="BG671">
        <f t="shared" si="575"/>
        <v>-221.5503417478333</v>
      </c>
      <c r="BH671">
        <f t="shared" si="585"/>
        <v>-41.550341747833301</v>
      </c>
      <c r="BI671">
        <f t="shared" si="586"/>
        <v>-41.550341747833301</v>
      </c>
      <c r="BJ671">
        <f t="shared" si="576"/>
        <v>0</v>
      </c>
      <c r="BK671">
        <f t="shared" si="587"/>
        <v>0</v>
      </c>
      <c r="BM671">
        <f t="shared" si="588"/>
        <v>-91.494555365329177</v>
      </c>
      <c r="BN671">
        <f t="shared" si="577"/>
        <v>-97.063615032721373</v>
      </c>
      <c r="BQ671" s="56">
        <f t="shared" si="589"/>
        <v>4.3229376967184932</v>
      </c>
    </row>
    <row r="672" spans="1:69" x14ac:dyDescent="0.25">
      <c r="A672">
        <f t="shared" si="563"/>
        <v>9600000</v>
      </c>
      <c r="B672">
        <f t="shared" si="578"/>
        <v>9600</v>
      </c>
      <c r="C672">
        <f t="shared" si="539"/>
        <v>8.2041807459016418</v>
      </c>
      <c r="D672">
        <f t="shared" si="540"/>
        <v>1.4486033996317478</v>
      </c>
      <c r="F672">
        <f t="shared" si="541"/>
        <v>2.1405720861384847E-7</v>
      </c>
      <c r="G672">
        <f t="shared" si="542"/>
        <v>1.8095763822488219E-4</v>
      </c>
      <c r="H672">
        <f t="shared" si="564"/>
        <v>-3.1414116923617752</v>
      </c>
      <c r="J672">
        <f t="shared" si="565"/>
        <v>15</v>
      </c>
      <c r="M672">
        <f t="shared" si="543"/>
        <v>2.7518241749410126E-4</v>
      </c>
      <c r="N672">
        <f t="shared" si="566"/>
        <v>-1.5707963250000001</v>
      </c>
      <c r="O672">
        <f t="shared" si="544"/>
        <v>2388.6159329742527</v>
      </c>
      <c r="P672">
        <f t="shared" si="567"/>
        <v>1.5703776742960136</v>
      </c>
      <c r="Q672">
        <f t="shared" si="545"/>
        <v>1671.1265270697945</v>
      </c>
      <c r="R672">
        <f t="shared" si="568"/>
        <v>1.5701979280240785</v>
      </c>
      <c r="S672">
        <f t="shared" si="546"/>
        <v>2.3509301970862505E-2</v>
      </c>
      <c r="T672">
        <f t="shared" si="569"/>
        <v>-1.5472848587365746</v>
      </c>
      <c r="U672">
        <f t="shared" si="547"/>
        <v>2.9800163329152838E-2</v>
      </c>
      <c r="V672">
        <f t="shared" si="570"/>
        <v>-1.54099175103102</v>
      </c>
      <c r="X672">
        <f t="shared" si="548"/>
        <v>-93.862178899959545</v>
      </c>
      <c r="Y672">
        <f t="shared" si="549"/>
        <v>-183.99425925953682</v>
      </c>
      <c r="Z672">
        <f t="shared" si="579"/>
        <v>-3.9942592595368183</v>
      </c>
      <c r="AC672">
        <v>1</v>
      </c>
      <c r="AD672">
        <f t="shared" si="550"/>
        <v>2388.6157236480003</v>
      </c>
      <c r="AE672">
        <f t="shared" si="551"/>
        <v>-6.7716615792208987</v>
      </c>
      <c r="AF672">
        <f t="shared" si="552"/>
        <v>0.20188628351136001</v>
      </c>
      <c r="AG672">
        <f t="shared" si="553"/>
        <v>10.359409239313274</v>
      </c>
      <c r="AH672">
        <f t="shared" si="554"/>
        <v>-352.42817041247935</v>
      </c>
      <c r="AJ672">
        <f t="shared" si="571"/>
        <v>18000</v>
      </c>
      <c r="AK672">
        <f t="shared" si="555"/>
        <v>765442.76598720008</v>
      </c>
      <c r="AL672">
        <v>47</v>
      </c>
      <c r="AM672">
        <f t="shared" si="556"/>
        <v>1671.1262278704003</v>
      </c>
      <c r="AN672">
        <f t="shared" si="557"/>
        <v>457.98073827788591</v>
      </c>
      <c r="AO672">
        <f t="shared" si="558"/>
        <v>2.1094125867157505</v>
      </c>
      <c r="AQ672">
        <f t="shared" si="559"/>
        <v>2.7126736037525129E-5</v>
      </c>
      <c r="AR672">
        <f t="shared" si="560"/>
        <v>-0.52083333192048253</v>
      </c>
      <c r="AT672">
        <f t="shared" si="561"/>
        <v>-183.55605724161128</v>
      </c>
      <c r="AU672">
        <f t="shared" si="562"/>
        <v>-5.4050858567903308</v>
      </c>
      <c r="AV672">
        <f t="shared" si="580"/>
        <v>-3.1121546469915136</v>
      </c>
      <c r="AW672">
        <f t="shared" si="581"/>
        <v>471.089949337782</v>
      </c>
      <c r="AX672">
        <f t="shared" si="582"/>
        <v>-637.04122920271755</v>
      </c>
      <c r="AY672">
        <f t="shared" si="590"/>
        <v>-0.93405122552015007</v>
      </c>
      <c r="BA672">
        <f t="shared" si="572"/>
        <v>0.23177389062628259</v>
      </c>
      <c r="BB672">
        <f t="shared" si="583"/>
        <v>-12.698709779492162</v>
      </c>
      <c r="BC672">
        <f t="shared" si="584"/>
        <v>-2.1781034214713637</v>
      </c>
      <c r="BD672">
        <f t="shared" si="573"/>
        <v>-304.79613353591384</v>
      </c>
      <c r="BF672">
        <f t="shared" si="574"/>
        <v>-104.28558304864106</v>
      </c>
      <c r="BG672">
        <f t="shared" si="575"/>
        <v>-221.7869043449189</v>
      </c>
      <c r="BH672">
        <f t="shared" si="585"/>
        <v>-41.786904344918895</v>
      </c>
      <c r="BI672">
        <f t="shared" si="586"/>
        <v>-41.786904344918895</v>
      </c>
      <c r="BJ672">
        <f t="shared" si="576"/>
        <v>0</v>
      </c>
      <c r="BK672">
        <f t="shared" si="587"/>
        <v>0</v>
      </c>
      <c r="BM672">
        <f t="shared" si="588"/>
        <v>-91.586873269148882</v>
      </c>
      <c r="BN672">
        <f t="shared" si="577"/>
        <v>-96.99077080900507</v>
      </c>
      <c r="BQ672" s="56">
        <f t="shared" si="589"/>
        <v>4.2032510207929743</v>
      </c>
    </row>
    <row r="673" spans="1:69" x14ac:dyDescent="0.25">
      <c r="A673">
        <f t="shared" si="563"/>
        <v>9700000</v>
      </c>
      <c r="B673">
        <f t="shared" si="578"/>
        <v>9700</v>
      </c>
      <c r="C673">
        <f t="shared" si="539"/>
        <v>8.2883777326247525</v>
      </c>
      <c r="D673">
        <f t="shared" si="540"/>
        <v>1.4498508089788129</v>
      </c>
      <c r="F673">
        <f t="shared" si="541"/>
        <v>2.0966640731023364E-7</v>
      </c>
      <c r="G673">
        <f t="shared" si="542"/>
        <v>1.7909209479800714E-4</v>
      </c>
      <c r="H673">
        <f t="shared" si="564"/>
        <v>-3.141413557905202</v>
      </c>
      <c r="J673">
        <f t="shared" si="565"/>
        <v>15</v>
      </c>
      <c r="M673">
        <f t="shared" si="543"/>
        <v>2.7234548535498679E-4</v>
      </c>
      <c r="N673">
        <f t="shared" si="566"/>
        <v>-1.5707963250000001</v>
      </c>
      <c r="O673">
        <f t="shared" si="544"/>
        <v>2413.4973446042504</v>
      </c>
      <c r="P673">
        <f t="shared" si="567"/>
        <v>1.5703819903006602</v>
      </c>
      <c r="Q673">
        <f t="shared" si="545"/>
        <v>1688.5340888589153</v>
      </c>
      <c r="R673">
        <f t="shared" si="568"/>
        <v>1.5702040970821214</v>
      </c>
      <c r="S673">
        <f t="shared" si="546"/>
        <v>2.3267069921309183E-2</v>
      </c>
      <c r="T673">
        <f t="shared" si="569"/>
        <v>-1.5475271570652567</v>
      </c>
      <c r="U673">
        <f t="shared" si="547"/>
        <v>2.9493213774748128E-2</v>
      </c>
      <c r="V673">
        <f t="shared" si="570"/>
        <v>-1.5412988355686144</v>
      </c>
      <c r="X673">
        <f t="shared" si="548"/>
        <v>-94.043394398692129</v>
      </c>
      <c r="Y673">
        <f t="shared" si="549"/>
        <v>-183.95377142607782</v>
      </c>
      <c r="Z673">
        <f t="shared" si="579"/>
        <v>-3.9537714260778216</v>
      </c>
      <c r="AC673">
        <v>1</v>
      </c>
      <c r="AD673">
        <f t="shared" si="550"/>
        <v>2413.4971374360002</v>
      </c>
      <c r="AE673">
        <f t="shared" si="551"/>
        <v>-6.913472634428107</v>
      </c>
      <c r="AF673">
        <f t="shared" si="552"/>
        <v>0.20398926563127001</v>
      </c>
      <c r="AG673">
        <f t="shared" si="553"/>
        <v>10.147099021928938</v>
      </c>
      <c r="AH673">
        <f t="shared" si="554"/>
        <v>-348.80115474091355</v>
      </c>
      <c r="AJ673">
        <f t="shared" si="571"/>
        <v>18000</v>
      </c>
      <c r="AK673">
        <f t="shared" si="555"/>
        <v>773416.12813290011</v>
      </c>
      <c r="AL673">
        <v>48</v>
      </c>
      <c r="AM673">
        <f t="shared" si="556"/>
        <v>1688.5337927440501</v>
      </c>
      <c r="AN673">
        <f t="shared" si="557"/>
        <v>457.97301480816066</v>
      </c>
      <c r="AO673">
        <f t="shared" si="558"/>
        <v>2.3586763426981143</v>
      </c>
      <c r="AQ673">
        <f t="shared" si="559"/>
        <v>2.65703049565036E-5</v>
      </c>
      <c r="AR673">
        <f t="shared" si="560"/>
        <v>-0.51546391615616982</v>
      </c>
      <c r="AT673">
        <f t="shared" si="561"/>
        <v>-179.79413957103003</v>
      </c>
      <c r="AU673">
        <f t="shared" si="562"/>
        <v>-5.2397311525185781</v>
      </c>
      <c r="AV673">
        <f t="shared" si="580"/>
        <v>-3.1124579524660403</v>
      </c>
      <c r="AW673">
        <f t="shared" si="581"/>
        <v>470.98143987253462</v>
      </c>
      <c r="AX673">
        <f t="shared" si="582"/>
        <v>-630.20442426323552</v>
      </c>
      <c r="AY673">
        <f t="shared" si="590"/>
        <v>-0.92899524632785746</v>
      </c>
      <c r="BA673">
        <f t="shared" si="572"/>
        <v>0.22862366010900953</v>
      </c>
      <c r="BB673">
        <f t="shared" si="583"/>
        <v>-12.817576535414412</v>
      </c>
      <c r="BC673">
        <f t="shared" si="584"/>
        <v>-2.1834627061381831</v>
      </c>
      <c r="BD673">
        <f t="shared" si="573"/>
        <v>-305.10319792888265</v>
      </c>
      <c r="BF673">
        <f t="shared" si="574"/>
        <v>-104.49578357840497</v>
      </c>
      <c r="BG673">
        <f t="shared" si="575"/>
        <v>-222.02260433465901</v>
      </c>
      <c r="BH673">
        <f t="shared" si="585"/>
        <v>-42.022604334659007</v>
      </c>
      <c r="BI673">
        <f t="shared" si="586"/>
        <v>-42.022604334659007</v>
      </c>
      <c r="BJ673">
        <f t="shared" si="576"/>
        <v>0</v>
      </c>
      <c r="BK673">
        <f t="shared" si="587"/>
        <v>0</v>
      </c>
      <c r="BM673">
        <f t="shared" si="588"/>
        <v>-91.678207042990579</v>
      </c>
      <c r="BN673">
        <f t="shared" si="577"/>
        <v>-96.919406405776385</v>
      </c>
      <c r="BQ673" s="56">
        <f t="shared" si="589"/>
        <v>4.0843842648707254</v>
      </c>
    </row>
    <row r="674" spans="1:69" x14ac:dyDescent="0.25">
      <c r="A674">
        <f t="shared" si="563"/>
        <v>9800000</v>
      </c>
      <c r="B674">
        <f t="shared" si="578"/>
        <v>9800</v>
      </c>
      <c r="C674">
        <f t="shared" si="539"/>
        <v>8.3725873569106657</v>
      </c>
      <c r="D674">
        <f t="shared" si="540"/>
        <v>1.4510731278637041</v>
      </c>
      <c r="F674">
        <f t="shared" si="541"/>
        <v>2.0540933136490891E-7</v>
      </c>
      <c r="G674">
        <f t="shared" si="542"/>
        <v>1.7726462370902001E-4</v>
      </c>
      <c r="H674">
        <f t="shared" si="564"/>
        <v>-3.1414153853762912</v>
      </c>
      <c r="J674">
        <f t="shared" si="565"/>
        <v>15</v>
      </c>
      <c r="M674">
        <f t="shared" si="543"/>
        <v>2.6956644979013998E-4</v>
      </c>
      <c r="N674">
        <f t="shared" si="566"/>
        <v>-1.5707963250000001</v>
      </c>
      <c r="O674">
        <f t="shared" si="544"/>
        <v>2438.3787562782891</v>
      </c>
      <c r="P674">
        <f t="shared" si="567"/>
        <v>1.5703862182235941</v>
      </c>
      <c r="Q674">
        <f t="shared" si="545"/>
        <v>1705.9416507109856</v>
      </c>
      <c r="R674">
        <f t="shared" si="568"/>
        <v>1.5702101402410644</v>
      </c>
      <c r="S674">
        <f t="shared" si="546"/>
        <v>2.3029777409316068E-2</v>
      </c>
      <c r="T674">
        <f t="shared" si="569"/>
        <v>-1.5477645131799089</v>
      </c>
      <c r="U674">
        <f t="shared" si="547"/>
        <v>2.9192520406218146E-2</v>
      </c>
      <c r="V674">
        <f t="shared" si="570"/>
        <v>-1.5415996584710074</v>
      </c>
      <c r="X674">
        <f t="shared" si="548"/>
        <v>-94.222727480467825</v>
      </c>
      <c r="Y674">
        <f t="shared" si="549"/>
        <v>-183.91408931574631</v>
      </c>
      <c r="Z674">
        <f t="shared" si="579"/>
        <v>-3.9140893157463097</v>
      </c>
      <c r="AC674">
        <v>1</v>
      </c>
      <c r="AD674">
        <f t="shared" si="550"/>
        <v>2438.3785512240001</v>
      </c>
      <c r="AE674">
        <f t="shared" si="551"/>
        <v>-7.0567532342488617</v>
      </c>
      <c r="AF674">
        <f t="shared" si="552"/>
        <v>0.20609224775118001</v>
      </c>
      <c r="AG674">
        <f t="shared" si="553"/>
        <v>9.9412474946401339</v>
      </c>
      <c r="AH674">
        <f t="shared" si="554"/>
        <v>-345.24797117150547</v>
      </c>
      <c r="AJ674">
        <f t="shared" si="571"/>
        <v>18000</v>
      </c>
      <c r="AK674">
        <f t="shared" si="555"/>
        <v>781389.49027860002</v>
      </c>
      <c r="AL674">
        <v>49</v>
      </c>
      <c r="AM674">
        <f t="shared" si="556"/>
        <v>1705.9413576177003</v>
      </c>
      <c r="AN674">
        <f t="shared" si="557"/>
        <v>457.96530309556977</v>
      </c>
      <c r="AO674">
        <f t="shared" si="558"/>
        <v>2.6028443661648915</v>
      </c>
      <c r="AQ674">
        <f t="shared" si="559"/>
        <v>2.603082042370153E-5</v>
      </c>
      <c r="AR674">
        <f t="shared" si="560"/>
        <v>-0.51020408030455</v>
      </c>
      <c r="AT674">
        <f t="shared" si="561"/>
        <v>-176.14666482974144</v>
      </c>
      <c r="AU674">
        <f t="shared" si="562"/>
        <v>-5.081052123021994</v>
      </c>
      <c r="AV674">
        <f t="shared" si="580"/>
        <v>-3.1127550734290876</v>
      </c>
      <c r="AW674">
        <f t="shared" si="581"/>
        <v>470.87429421479811</v>
      </c>
      <c r="AX674">
        <f t="shared" si="582"/>
        <v>-623.50697670585373</v>
      </c>
      <c r="AY674">
        <f t="shared" si="590"/>
        <v>-0.9239736518521301</v>
      </c>
      <c r="BA674">
        <f t="shared" si="572"/>
        <v>0.22553712876953191</v>
      </c>
      <c r="BB674">
        <f t="shared" si="583"/>
        <v>-12.935639054222364</v>
      </c>
      <c r="BC674">
        <f t="shared" si="584"/>
        <v>-2.1887814215769574</v>
      </c>
      <c r="BD674">
        <f t="shared" si="573"/>
        <v>-305.40793787630372</v>
      </c>
      <c r="BF674">
        <f t="shared" si="574"/>
        <v>-104.70421674454813</v>
      </c>
      <c r="BG674">
        <f t="shared" si="575"/>
        <v>-222.25741527505735</v>
      </c>
      <c r="BH674">
        <f t="shared" si="585"/>
        <v>-42.257415275057355</v>
      </c>
      <c r="BI674">
        <f t="shared" si="586"/>
        <v>-42.257415275057355</v>
      </c>
      <c r="BJ674">
        <f t="shared" si="576"/>
        <v>0</v>
      </c>
      <c r="BK674">
        <f t="shared" si="587"/>
        <v>0</v>
      </c>
      <c r="BM674">
        <f t="shared" si="588"/>
        <v>-91.768577690325785</v>
      </c>
      <c r="BN674">
        <f t="shared" si="577"/>
        <v>-96.849477398753677</v>
      </c>
      <c r="BQ674" s="56">
        <f t="shared" si="589"/>
        <v>3.9663217460627735</v>
      </c>
    </row>
    <row r="675" spans="1:69" x14ac:dyDescent="0.25">
      <c r="A675">
        <f t="shared" si="563"/>
        <v>9900000</v>
      </c>
      <c r="B675">
        <f t="shared" si="578"/>
        <v>9900</v>
      </c>
      <c r="C675">
        <f t="shared" si="539"/>
        <v>8.4568092412395544</v>
      </c>
      <c r="D675">
        <f t="shared" si="540"/>
        <v>1.4522711022106727</v>
      </c>
      <c r="F675">
        <f t="shared" si="541"/>
        <v>2.0128060511325128E-7</v>
      </c>
      <c r="G675">
        <f t="shared" si="542"/>
        <v>1.7547407124979478E-4</v>
      </c>
      <c r="H675">
        <f t="shared" si="564"/>
        <v>-3.1414171759287504</v>
      </c>
      <c r="J675">
        <f t="shared" si="565"/>
        <v>15</v>
      </c>
      <c r="M675">
        <f t="shared" si="543"/>
        <v>2.6684355635791634E-4</v>
      </c>
      <c r="N675">
        <f t="shared" si="566"/>
        <v>-1.5707963250000001</v>
      </c>
      <c r="O675">
        <f t="shared" si="544"/>
        <v>2463.2601679950335</v>
      </c>
      <c r="P675">
        <f t="shared" si="567"/>
        <v>1.570390360733958</v>
      </c>
      <c r="Q675">
        <f t="shared" si="545"/>
        <v>1723.3492126240978</v>
      </c>
      <c r="R675">
        <f t="shared" si="568"/>
        <v>1.5702160613160299</v>
      </c>
      <c r="S675">
        <f t="shared" si="546"/>
        <v>2.2797274909947554E-2</v>
      </c>
      <c r="T675">
        <f t="shared" si="569"/>
        <v>-1.5479970767392035</v>
      </c>
      <c r="U675">
        <f t="shared" si="547"/>
        <v>2.8897893963790066E-2</v>
      </c>
      <c r="V675">
        <f t="shared" si="570"/>
        <v>-1.5418944092701707</v>
      </c>
      <c r="X675">
        <f t="shared" si="548"/>
        <v>-94.400217065870493</v>
      </c>
      <c r="Y675">
        <f t="shared" si="549"/>
        <v>-183.87518931900465</v>
      </c>
      <c r="Z675">
        <f t="shared" si="579"/>
        <v>-3.8751893190046474</v>
      </c>
      <c r="AC675">
        <v>1</v>
      </c>
      <c r="AD675">
        <f t="shared" si="550"/>
        <v>2463.2599650120001</v>
      </c>
      <c r="AE675">
        <f t="shared" si="551"/>
        <v>-7.2015033786831637</v>
      </c>
      <c r="AF675">
        <f t="shared" si="552"/>
        <v>0.20819522987109002</v>
      </c>
      <c r="AG675">
        <f t="shared" si="553"/>
        <v>9.741595387910575</v>
      </c>
      <c r="AH675">
        <f t="shared" si="554"/>
        <v>-341.76638986330005</v>
      </c>
      <c r="AJ675">
        <f t="shared" si="571"/>
        <v>18000</v>
      </c>
      <c r="AK675">
        <f t="shared" si="555"/>
        <v>789362.85242430004</v>
      </c>
      <c r="AL675">
        <v>50</v>
      </c>
      <c r="AM675">
        <f t="shared" si="556"/>
        <v>1723.3489224913501</v>
      </c>
      <c r="AN675">
        <f t="shared" si="557"/>
        <v>457.95760717036615</v>
      </c>
      <c r="AO675">
        <f t="shared" si="558"/>
        <v>2.8420712106505466</v>
      </c>
      <c r="AQ675">
        <f t="shared" si="559"/>
        <v>2.550760120011325E-5</v>
      </c>
      <c r="AR675">
        <f t="shared" si="560"/>
        <v>-0.50505050376224236</v>
      </c>
      <c r="AT675">
        <f t="shared" si="561"/>
        <v>-172.6090388847324</v>
      </c>
      <c r="AU675">
        <f t="shared" si="562"/>
        <v>-4.9287152988884086</v>
      </c>
      <c r="AV675">
        <f t="shared" si="580"/>
        <v>-3.1130461970755436</v>
      </c>
      <c r="AW675">
        <f t="shared" si="581"/>
        <v>470.76849686915222</v>
      </c>
      <c r="AX675">
        <f t="shared" si="582"/>
        <v>-616.94467308099934</v>
      </c>
      <c r="AY675">
        <f t="shared" si="590"/>
        <v>-0.91898631933220831</v>
      </c>
      <c r="BA675">
        <f t="shared" si="572"/>
        <v>0.22251248108522956</v>
      </c>
      <c r="BB675">
        <f t="shared" si="583"/>
        <v>-13.052912474387362</v>
      </c>
      <c r="BC675">
        <f t="shared" si="584"/>
        <v>-2.1940598777433351</v>
      </c>
      <c r="BD675">
        <f t="shared" si="573"/>
        <v>-305.71037113732751</v>
      </c>
      <c r="BF675">
        <f t="shared" si="574"/>
        <v>-104.91091801744733</v>
      </c>
      <c r="BG675">
        <f t="shared" si="575"/>
        <v>-222.49131225305555</v>
      </c>
      <c r="BH675">
        <f t="shared" si="585"/>
        <v>-42.491312253055554</v>
      </c>
      <c r="BI675">
        <f t="shared" si="586"/>
        <v>-42.491312253055554</v>
      </c>
      <c r="BJ675">
        <f t="shared" si="576"/>
        <v>0</v>
      </c>
      <c r="BK675">
        <f t="shared" si="587"/>
        <v>0</v>
      </c>
      <c r="BM675">
        <f t="shared" si="588"/>
        <v>-91.858005543059974</v>
      </c>
      <c r="BN675">
        <f t="shared" si="577"/>
        <v>-96.780941115728012</v>
      </c>
      <c r="BQ675" s="56">
        <f t="shared" si="589"/>
        <v>3.8490483258977766</v>
      </c>
    </row>
    <row r="676" spans="1:69" x14ac:dyDescent="0.25">
      <c r="A676">
        <f t="shared" si="563"/>
        <v>10000000</v>
      </c>
      <c r="B676">
        <f t="shared" si="578"/>
        <v>10000</v>
      </c>
      <c r="C676">
        <f t="shared" si="539"/>
        <v>8.5410430229283492</v>
      </c>
      <c r="D676">
        <f t="shared" si="540"/>
        <v>1.4534454488040225</v>
      </c>
      <c r="F676">
        <f t="shared" si="541"/>
        <v>1.9727512032316153E-7</v>
      </c>
      <c r="G676">
        <f t="shared" si="542"/>
        <v>1.7371932986057554E-4</v>
      </c>
      <c r="H676">
        <f t="shared" si="564"/>
        <v>-3.1414189306701394</v>
      </c>
      <c r="J676">
        <f t="shared" si="565"/>
        <v>15</v>
      </c>
      <c r="M676">
        <f t="shared" si="543"/>
        <v>2.6417512079433716E-4</v>
      </c>
      <c r="N676">
        <f t="shared" si="566"/>
        <v>-1.5707963250000001</v>
      </c>
      <c r="O676">
        <f t="shared" si="544"/>
        <v>2488.1415797532036</v>
      </c>
      <c r="P676">
        <f t="shared" si="567"/>
        <v>1.570394420394128</v>
      </c>
      <c r="Q676">
        <f t="shared" si="545"/>
        <v>1740.7567745964209</v>
      </c>
      <c r="R676">
        <f t="shared" si="568"/>
        <v>1.5702218639695356</v>
      </c>
      <c r="S676">
        <f t="shared" si="546"/>
        <v>2.2569418871488778E-2</v>
      </c>
      <c r="T676">
        <f t="shared" si="569"/>
        <v>-1.5482249914206527</v>
      </c>
      <c r="U676">
        <f t="shared" si="547"/>
        <v>2.8609152742261668E-2</v>
      </c>
      <c r="V676">
        <f t="shared" si="570"/>
        <v>-1.5421832699273526</v>
      </c>
      <c r="X676">
        <f t="shared" si="548"/>
        <v>-94.575900875035899</v>
      </c>
      <c r="Y676">
        <f t="shared" si="549"/>
        <v>-183.83704873166243</v>
      </c>
      <c r="Z676">
        <f t="shared" si="579"/>
        <v>-3.8370487316624349</v>
      </c>
      <c r="AC676">
        <v>1</v>
      </c>
      <c r="AD676">
        <f t="shared" si="550"/>
        <v>2488.1413788</v>
      </c>
      <c r="AE676">
        <f t="shared" si="551"/>
        <v>-7.3477230677310104</v>
      </c>
      <c r="AF676">
        <f t="shared" si="552"/>
        <v>0.21029821199100002</v>
      </c>
      <c r="AG676">
        <f t="shared" si="553"/>
        <v>9.5478963090828071</v>
      </c>
      <c r="AH676">
        <f t="shared" si="554"/>
        <v>-338.35426980043314</v>
      </c>
      <c r="AJ676">
        <f t="shared" si="571"/>
        <v>18000</v>
      </c>
      <c r="AK676">
        <f t="shared" si="555"/>
        <v>797336.21457000007</v>
      </c>
      <c r="AL676">
        <v>51</v>
      </c>
      <c r="AM676">
        <f t="shared" si="556"/>
        <v>1740.7564873650001</v>
      </c>
      <c r="AN676">
        <f t="shared" si="557"/>
        <v>457.94993072758939</v>
      </c>
      <c r="AO676">
        <f t="shared" si="558"/>
        <v>3.0765052469881358</v>
      </c>
      <c r="AQ676">
        <f t="shared" si="559"/>
        <v>2.4999999937500001E-5</v>
      </c>
      <c r="AR676">
        <f t="shared" si="560"/>
        <v>-0.49999999875000001</v>
      </c>
      <c r="AT676">
        <f t="shared" si="561"/>
        <v>-169.17689577986661</v>
      </c>
      <c r="AU676">
        <f t="shared" si="562"/>
        <v>-4.782406999330397</v>
      </c>
      <c r="AV676">
        <f t="shared" si="580"/>
        <v>-3.1133315031230593</v>
      </c>
      <c r="AW676">
        <f t="shared" si="581"/>
        <v>470.66403192544897</v>
      </c>
      <c r="AX676">
        <f t="shared" si="582"/>
        <v>-610.51346792749212</v>
      </c>
      <c r="AY676">
        <f t="shared" si="590"/>
        <v>-0.91403312213753196</v>
      </c>
      <c r="BA676">
        <f t="shared" si="572"/>
        <v>0.21954797173760271</v>
      </c>
      <c r="BB676">
        <f t="shared" si="583"/>
        <v>-13.169411414164845</v>
      </c>
      <c r="BC676">
        <f t="shared" si="584"/>
        <v>-2.1992983809855273</v>
      </c>
      <c r="BD676">
        <f t="shared" si="573"/>
        <v>-306.0105152644137</v>
      </c>
      <c r="BF676">
        <f t="shared" si="574"/>
        <v>-105.1159217042278</v>
      </c>
      <c r="BG676">
        <f t="shared" si="575"/>
        <v>-222.72427181585618</v>
      </c>
      <c r="BH676">
        <f t="shared" si="585"/>
        <v>-42.724271815856184</v>
      </c>
      <c r="BI676">
        <f t="shared" si="586"/>
        <v>-42.724271815856184</v>
      </c>
      <c r="BJ676">
        <f t="shared" si="576"/>
        <v>0</v>
      </c>
      <c r="BK676">
        <f t="shared" si="587"/>
        <v>0</v>
      </c>
      <c r="BM676">
        <f t="shared" si="588"/>
        <v>-91.94651029006296</v>
      </c>
      <c r="BN676">
        <f t="shared" si="577"/>
        <v>-96.713756551442486</v>
      </c>
      <c r="BQ676" s="56">
        <f t="shared" si="589"/>
        <v>3.7325493861202919</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1178925.5057315286</v>
      </c>
      <c r="B682">
        <f t="shared" ref="B682:B692" si="591">A682/1000</f>
        <v>1178.9255057315286</v>
      </c>
      <c r="C682">
        <f t="shared" ref="C682:C686" si="592">SQRT((A682/Fesr)^2+1)</f>
        <v>1.4142135623730951</v>
      </c>
      <c r="D682">
        <f t="shared" ref="D682:D686" si="593">ATAN(A682/Fesr)</f>
        <v>0.78539816339744828</v>
      </c>
      <c r="F682">
        <f t="shared" ref="F682:F687" si="594">(Ro/(Ro+Rdcr))/SQRT((A682/(Q*Fo))^2+(1-(A682^2/Fo^2))^2)</f>
        <v>1.4194017828856106E-5</v>
      </c>
      <c r="G682">
        <f t="shared" ref="G682:G687" si="595">-ATAN(A682*Fo/(Q*(Fo^2-A682^2)))</f>
        <v>1.4735595569535201E-3</v>
      </c>
      <c r="H682">
        <f t="shared" ref="H682:H687" si="596">IF(G682&gt;0,G682-Pi,G682)</f>
        <v>-3.1401190904430467</v>
      </c>
      <c r="J682">
        <f t="shared" ref="J682:J688" si="597">Vin/Vramp</f>
        <v>15</v>
      </c>
      <c r="M682">
        <f t="shared" ref="M682:M687" si="598">1/(2*Pi*_Rfb1*(Cc1ea_u+Cc2ea_u)*A682)</f>
        <v>2.2408126680609503E-3</v>
      </c>
      <c r="N682">
        <f t="shared" ref="N682:N688" si="599">-Pi/2</f>
        <v>-1.5707963250000001</v>
      </c>
      <c r="O682">
        <f t="shared" ref="O682:O687" si="600">SQRT(1+(A682/Fz1_u)^2)</f>
        <v>293.3350378738354</v>
      </c>
      <c r="P682">
        <f t="shared" ref="P682:P687" si="601">ATAN(A682/Fz1_u)</f>
        <v>1.567387249092419</v>
      </c>
      <c r="Q682">
        <f t="shared" ref="Q682:Q687" si="602">SQRT(1+(A682/Fz2_u)^2)</f>
        <v>205.22465859108442</v>
      </c>
      <c r="R682">
        <f t="shared" ref="R682:R687" si="603">ATAN(A682/Fz2_u)</f>
        <v>1.5659235987118159</v>
      </c>
      <c r="S682">
        <f t="shared" ref="S682:S687" si="604">1/SQRT(1+(A682/Fp1_u)^2)</f>
        <v>0.18807227078785782</v>
      </c>
      <c r="T682">
        <f t="shared" ref="T682:T687" si="605">-ATAN(A682/Fp1_u)</f>
        <v>-1.3815973046949284</v>
      </c>
      <c r="U682">
        <f t="shared" ref="U682:U687" si="606">1/SQRT(1+(A682/Fp2_u)^2)</f>
        <v>0.23591808837721104</v>
      </c>
      <c r="V682">
        <f t="shared" ref="V682:V687" si="607">-ATAN(A682/Fp2_u)</f>
        <v>-1.3326331108204219</v>
      </c>
      <c r="X682">
        <f t="shared" ref="X682:X686" si="608">20*LOG(C682*J682*O682*Q682*F682*M682*S682*U682)</f>
        <v>-54.884067079299783</v>
      </c>
      <c r="Y682">
        <f t="shared" ref="Y682:Y686" si="609">(180/Pi)*(D682+H682+N682+P682+R682+T682+V682)</f>
        <v>-200.90403113090056</v>
      </c>
      <c r="Z682">
        <f t="shared" ref="Z682:Z687" si="610">Y682+180</f>
        <v>-20.904031130900563</v>
      </c>
      <c r="AC682">
        <v>1</v>
      </c>
      <c r="AD682">
        <f t="shared" ref="AD682:AD687" si="611">Rcea1_u*Cc1ea_u*A682*2*Pi</f>
        <v>293.33333333333331</v>
      </c>
      <c r="AE682">
        <f t="shared" ref="AE682:AE687" si="612">-Rcea1_u*Cc1ea_u*Cc2ea_u*(A682*2*Pi)^2</f>
        <v>-0.10212345679012343</v>
      </c>
      <c r="AF682">
        <f t="shared" ref="AF682:AF687" si="613">(Cc2ea_u+Cc1ea_u)*A682*2*Pi</f>
        <v>2.4792592592592588E-2</v>
      </c>
      <c r="AG682">
        <f t="shared" ref="AG682:AG687" si="614">AC682*AE682/(AE682^2+AF682^2)+AD682*AF682/(AE682^2+AF682^2)</f>
        <v>649.26229432173943</v>
      </c>
      <c r="AH682">
        <f t="shared" ref="AH682:AH687" si="615">AD682*AE682/(AE682^2+AF682^2)-AC682*AF682/(AE682^2+AF682^2)</f>
        <v>-2714.7185034505669</v>
      </c>
      <c r="AJ682">
        <f t="shared" ref="AJ682:AJ688" si="616">_Rfb1</f>
        <v>18000</v>
      </c>
      <c r="AK682">
        <f t="shared" ref="AK682:AK687" si="617">_Rfb1*Rcea2_u*Cc3ea_u*A682*2*Pi</f>
        <v>94000</v>
      </c>
      <c r="AL682">
        <v>1</v>
      </c>
      <c r="AM682">
        <f t="shared" ref="AM682:AM687" si="618">(_Rfb1+Rcea2_u)*Cc3ea_u*A682*2*Pi</f>
        <v>205.22222222222223</v>
      </c>
      <c r="AN682">
        <f t="shared" ref="AN682:AN687" si="619">AJ682*AL682/(AL682^2+AM682^2)+AK682*AM682/(AL682^2+AM682^2)</f>
        <v>458.45656883062821</v>
      </c>
      <c r="AO682">
        <f t="shared" ref="AO682:AO687" si="620">AK682*AL682/(AL682^2+AM682^2)-AJ682*AM682/(AL682^2+AM682^2)</f>
        <v>-85.475847796710525</v>
      </c>
      <c r="AQ682">
        <f t="shared" ref="AQ682:AQ687" si="621">Eadcg/(1+(Eadcg*A682/GBP)^2)</f>
        <v>1.7987350744429812E-3</v>
      </c>
      <c r="AR682">
        <f t="shared" ref="AR682:AR687" si="622">-(A682*Eadcg*Eadcg/GBP)/(1+(Eadcg*A682/GBP)^2)</f>
        <v>-4.2411493146294612</v>
      </c>
      <c r="AT682">
        <f t="shared" ref="AT682:AT687" si="623">-AR682*AH682+AG682*AQ682</f>
        <v>-11512.35866945998</v>
      </c>
      <c r="AU682">
        <f t="shared" ref="AU682:AU687" si="624">AQ682*AH682+AG682*AR682</f>
        <v>-2758.5013939667924</v>
      </c>
      <c r="AV682">
        <f t="shared" ref="AV682:AV687" si="625">IF(AT682&lt;0,ATAN(AU682/AT682)+Pi,ATAN(AU682/AT682))</f>
        <v>3.3767709032543185</v>
      </c>
      <c r="AW682">
        <f t="shared" ref="AW682:AW687" si="626">AG682-AH682*AO682/_Rfb2+AG682*AN682/_Rfb2+AN682-AO682*AR682+AQ682*AN682</f>
        <v>765.6212482825913</v>
      </c>
      <c r="AX682">
        <f t="shared" ref="AX682:AX687" si="627">AH682+AH682*AN682/_Rfb2+AG682*AO682/_Rfb2+AO682+AO682*AQ682+AN682*AR682</f>
        <v>-5132.9482327927162</v>
      </c>
      <c r="AY682">
        <f t="shared" ref="AY682:AY687" si="628">IF(AW682&lt;0,ATAN(AX682/AW682)+Pi,ATAN(AX682/AW682))</f>
        <v>-1.4227297704587862</v>
      </c>
      <c r="BA682">
        <f t="shared" ref="BA682:BA687" si="629">SQRT(AT682^2+AU682^2)/SQRT(AW682^2+AX682^2)</f>
        <v>2.2810866632264788</v>
      </c>
      <c r="BB682">
        <f t="shared" ref="BB682:BB687" si="630">20*LOG(BA682)</f>
        <v>7.162835706813758</v>
      </c>
      <c r="BC682">
        <f t="shared" ref="BC682:BC687" si="631">AV682-AY682</f>
        <v>4.799500673713105</v>
      </c>
      <c r="BD682">
        <f t="shared" ref="BD682:BD687" si="632">BC682*180/Pi</f>
        <v>274.99113268817933</v>
      </c>
      <c r="BF682">
        <f t="shared" ref="BF682:BF686" si="633">20*LOG(BA682*J682*F682*C682)</f>
        <v>-63.262932227375408</v>
      </c>
      <c r="BG682">
        <f t="shared" ref="BG682:BG686" si="634">(180/Pi)*(D682+H682+BC682)</f>
        <v>140.07556148317036</v>
      </c>
      <c r="BH682">
        <f t="shared" ref="BH682:BH687" si="635">IF(BG682&gt;180,BG682-180,BG682+180)</f>
        <v>320.07556148317036</v>
      </c>
      <c r="BI682">
        <f t="shared" ref="BI682:BI687" si="636">IF(BH682&gt;180,BH682-360,BH682)</f>
        <v>-39.924438516829639</v>
      </c>
    </row>
    <row r="683" spans="1:69" x14ac:dyDescent="0.25">
      <c r="A683">
        <f>Fo+1</f>
        <v>4494.5179419644301</v>
      </c>
      <c r="B683">
        <f t="shared" si="591"/>
        <v>4.4945179419644301</v>
      </c>
      <c r="C683">
        <f t="shared" si="592"/>
        <v>1.0000072671133786</v>
      </c>
      <c r="D683">
        <f t="shared" si="593"/>
        <v>3.8123665536486675E-3</v>
      </c>
      <c r="F683">
        <f t="shared" si="594"/>
        <v>2.5266248752165463</v>
      </c>
      <c r="G683">
        <f t="shared" si="595"/>
        <v>1.5696451727991569</v>
      </c>
      <c r="H683">
        <f t="shared" si="596"/>
        <v>-1.5719474772008433</v>
      </c>
      <c r="J683">
        <f t="shared" si="597"/>
        <v>15</v>
      </c>
      <c r="M683">
        <f t="shared" si="598"/>
        <v>0.587771868319372</v>
      </c>
      <c r="N683">
        <f t="shared" si="599"/>
        <v>-1.5707963250000001</v>
      </c>
      <c r="O683">
        <f t="shared" si="600"/>
        <v>1.5001979905427951</v>
      </c>
      <c r="P683">
        <f t="shared" si="601"/>
        <v>0.84118670750637359</v>
      </c>
      <c r="Q683">
        <f t="shared" si="602"/>
        <v>1.2696960466772995</v>
      </c>
      <c r="R683">
        <f t="shared" si="603"/>
        <v>0.66390811851501585</v>
      </c>
      <c r="S683">
        <f t="shared" si="604"/>
        <v>0.99980187233219742</v>
      </c>
      <c r="T683">
        <f t="shared" si="605"/>
        <v>-1.9906491934898279E-2</v>
      </c>
      <c r="U683">
        <f t="shared" si="606"/>
        <v>0.99987672065311461</v>
      </c>
      <c r="V683">
        <f t="shared" si="607"/>
        <v>-1.5702348864736565E-2</v>
      </c>
      <c r="X683">
        <f t="shared" si="608"/>
        <v>32.551054570998815</v>
      </c>
      <c r="Y683">
        <f t="shared" si="609"/>
        <v>-95.652178545992982</v>
      </c>
      <c r="Z683">
        <f t="shared" si="610"/>
        <v>84.347821454007018</v>
      </c>
      <c r="AC683">
        <v>1</v>
      </c>
      <c r="AD683">
        <f t="shared" si="611"/>
        <v>1.1182996069160716</v>
      </c>
      <c r="AE683">
        <f t="shared" si="612"/>
        <v>-1.4842908714380327E-6</v>
      </c>
      <c r="AF683">
        <f t="shared" si="613"/>
        <v>9.4518908695658872E-5</v>
      </c>
      <c r="AG683">
        <f t="shared" si="614"/>
        <v>11662.472035786785</v>
      </c>
      <c r="AH683">
        <f t="shared" si="615"/>
        <v>-10763.036886690626</v>
      </c>
      <c r="AJ683">
        <f t="shared" si="616"/>
        <v>18000</v>
      </c>
      <c r="AK683">
        <f t="shared" si="617"/>
        <v>358.3641922162866</v>
      </c>
      <c r="AL683">
        <v>1</v>
      </c>
      <c r="AM683">
        <f t="shared" si="618"/>
        <v>0.78238612650529704</v>
      </c>
      <c r="AN683">
        <f t="shared" si="619"/>
        <v>11339.284842464644</v>
      </c>
      <c r="AO683">
        <f t="shared" si="620"/>
        <v>-8513.3349530198539</v>
      </c>
      <c r="AQ683">
        <f t="shared" si="621"/>
        <v>122.24525494672802</v>
      </c>
      <c r="AR683">
        <f t="shared" si="622"/>
        <v>-1098.8669833561703</v>
      </c>
      <c r="AT683">
        <f t="shared" si="623"/>
        <v>-10401464.008105073</v>
      </c>
      <c r="AU683">
        <f t="shared" si="624"/>
        <v>-14131235.652655251</v>
      </c>
      <c r="AV683">
        <f t="shared" si="625"/>
        <v>4.0778680996433936</v>
      </c>
      <c r="AW683">
        <f t="shared" si="626"/>
        <v>-7933719.1578716794</v>
      </c>
      <c r="AX683">
        <f t="shared" si="627"/>
        <v>-13586448.998328898</v>
      </c>
      <c r="AY683">
        <f t="shared" si="628"/>
        <v>4.1838593636996659</v>
      </c>
      <c r="BA683">
        <f t="shared" si="629"/>
        <v>1.1152535154539498</v>
      </c>
      <c r="BB683">
        <f t="shared" si="630"/>
        <v>0.94747201760230315</v>
      </c>
      <c r="BC683">
        <f t="shared" si="631"/>
        <v>-0.10599126405627235</v>
      </c>
      <c r="BD683">
        <f t="shared" si="632"/>
        <v>-6.0728521026203133</v>
      </c>
      <c r="BF683">
        <f t="shared" si="633"/>
        <v>32.520175670958238</v>
      </c>
      <c r="BG683">
        <f t="shared" si="634"/>
        <v>-95.920375751650681</v>
      </c>
      <c r="BH683">
        <f t="shared" si="635"/>
        <v>84.079624248349319</v>
      </c>
      <c r="BI683">
        <f t="shared" si="636"/>
        <v>84.079624248349319</v>
      </c>
    </row>
    <row r="684" spans="1:69" x14ac:dyDescent="0.25">
      <c r="A684">
        <f>Fz1_u</f>
        <v>4019.0642240847565</v>
      </c>
      <c r="B684">
        <f t="shared" si="591"/>
        <v>4.0190642240847563</v>
      </c>
      <c r="C684">
        <f t="shared" si="592"/>
        <v>1.0000058109335297</v>
      </c>
      <c r="D684">
        <f t="shared" si="593"/>
        <v>3.4090777024775158E-3</v>
      </c>
      <c r="F684">
        <f t="shared" si="594"/>
        <v>2.4457882534463979</v>
      </c>
      <c r="G684">
        <f t="shared" si="595"/>
        <v>-1.0463568410398441</v>
      </c>
      <c r="H684">
        <f t="shared" si="596"/>
        <v>-1.0463568410398441</v>
      </c>
      <c r="J684">
        <f t="shared" si="597"/>
        <v>15</v>
      </c>
      <c r="M684">
        <f t="shared" si="598"/>
        <v>0.6573050492978787</v>
      </c>
      <c r="N684">
        <f t="shared" si="599"/>
        <v>-1.5707963250000001</v>
      </c>
      <c r="O684">
        <f t="shared" si="600"/>
        <v>1.4142135623730951</v>
      </c>
      <c r="P684">
        <f t="shared" si="601"/>
        <v>0.78539816339744828</v>
      </c>
      <c r="Q684">
        <f t="shared" si="602"/>
        <v>1.2204383804395673</v>
      </c>
      <c r="R684">
        <f t="shared" si="603"/>
        <v>0.61047169909427368</v>
      </c>
      <c r="S684">
        <f t="shared" si="604"/>
        <v>0.99984156371705413</v>
      </c>
      <c r="T684">
        <f t="shared" si="605"/>
        <v>-1.780114978301545E-2</v>
      </c>
      <c r="U684">
        <f t="shared" si="606"/>
        <v>0.9999014197142958</v>
      </c>
      <c r="V684">
        <f t="shared" si="607"/>
        <v>-1.4041503154972997E-2</v>
      </c>
      <c r="X684">
        <f t="shared" si="608"/>
        <v>32.383976646471154</v>
      </c>
      <c r="Y684">
        <f t="shared" si="609"/>
        <v>-71.60350282238339</v>
      </c>
      <c r="Z684">
        <f t="shared" si="610"/>
        <v>108.39649717761661</v>
      </c>
      <c r="AC684">
        <v>1</v>
      </c>
      <c r="AD684">
        <f t="shared" si="611"/>
        <v>0.99999999999999978</v>
      </c>
      <c r="AE684">
        <f t="shared" si="612"/>
        <v>-1.1868686868686869E-6</v>
      </c>
      <c r="AF684">
        <f t="shared" si="613"/>
        <v>8.4520202020201996E-5</v>
      </c>
      <c r="AG684">
        <f t="shared" si="614"/>
        <v>11663.048218154338</v>
      </c>
      <c r="AH684">
        <f t="shared" si="615"/>
        <v>-11995.268379519946</v>
      </c>
      <c r="AJ684">
        <f t="shared" si="616"/>
        <v>18000</v>
      </c>
      <c r="AK684">
        <f t="shared" si="617"/>
        <v>320.45454545454538</v>
      </c>
      <c r="AL684">
        <v>1</v>
      </c>
      <c r="AM684">
        <f t="shared" si="618"/>
        <v>0.69962121212121198</v>
      </c>
      <c r="AN684">
        <f t="shared" si="619"/>
        <v>12235.358046602218</v>
      </c>
      <c r="AO684">
        <f t="shared" si="620"/>
        <v>-8239.6614818463222</v>
      </c>
      <c r="AQ684">
        <f t="shared" si="621"/>
        <v>152.41228498084942</v>
      </c>
      <c r="AR684">
        <f t="shared" si="622"/>
        <v>-1225.1095237550846</v>
      </c>
      <c r="AT684">
        <f t="shared" si="623"/>
        <v>-12917925.70297738</v>
      </c>
      <c r="AU684">
        <f t="shared" si="624"/>
        <v>-16116737.710756814</v>
      </c>
      <c r="AV684">
        <f t="shared" si="625"/>
        <v>4.0367204532046523</v>
      </c>
      <c r="AW684">
        <f t="shared" si="626"/>
        <v>-8192672.0072951894</v>
      </c>
      <c r="AX684">
        <f t="shared" si="627"/>
        <v>-16338236.7111689</v>
      </c>
      <c r="AY684">
        <f t="shared" si="628"/>
        <v>4.2475887309560934</v>
      </c>
      <c r="BA684">
        <f t="shared" si="629"/>
        <v>1.1300841932852175</v>
      </c>
      <c r="BB684">
        <f t="shared" si="630"/>
        <v>1.0622160080238381</v>
      </c>
      <c r="BC684">
        <f t="shared" si="631"/>
        <v>-0.21086827775144101</v>
      </c>
      <c r="BD684">
        <f t="shared" si="632"/>
        <v>-12.081862362155507</v>
      </c>
      <c r="BF684">
        <f t="shared" si="633"/>
        <v>32.352468759128747</v>
      </c>
      <c r="BG684">
        <f t="shared" si="634"/>
        <v>-71.83836752227738</v>
      </c>
      <c r="BH684">
        <f t="shared" si="635"/>
        <v>108.16163247772262</v>
      </c>
      <c r="BI684">
        <f t="shared" si="636"/>
        <v>108.16163247772262</v>
      </c>
    </row>
    <row r="685" spans="1:69" x14ac:dyDescent="0.25">
      <c r="A685">
        <f>Fz2_u</f>
        <v>5744.6288855353314</v>
      </c>
      <c r="B685">
        <f t="shared" si="591"/>
        <v>5.7446288855353318</v>
      </c>
      <c r="C685">
        <f t="shared" si="592"/>
        <v>1.0000118718569355</v>
      </c>
      <c r="D685">
        <f t="shared" si="593"/>
        <v>4.8727280830808519E-3</v>
      </c>
      <c r="F685">
        <f t="shared" si="594"/>
        <v>1.214919998253785</v>
      </c>
      <c r="G685">
        <f t="shared" si="595"/>
        <v>0.66186610641424848</v>
      </c>
      <c r="H685">
        <f t="shared" si="596"/>
        <v>-2.4797265435857518</v>
      </c>
      <c r="J685">
        <f t="shared" si="597"/>
        <v>15</v>
      </c>
      <c r="M685">
        <f t="shared" si="598"/>
        <v>0.45986455532317505</v>
      </c>
      <c r="N685">
        <f t="shared" si="599"/>
        <v>-1.5707963250000001</v>
      </c>
      <c r="O685">
        <f t="shared" si="600"/>
        <v>1.7444273548242868</v>
      </c>
      <c r="P685">
        <f t="shared" si="601"/>
        <v>0.96032462770062299</v>
      </c>
      <c r="Q685">
        <f t="shared" si="602"/>
        <v>1.4142135623730951</v>
      </c>
      <c r="R685">
        <f t="shared" si="603"/>
        <v>0.78539816339744828</v>
      </c>
      <c r="S685">
        <f t="shared" si="604"/>
        <v>0.99967639063826375</v>
      </c>
      <c r="T685">
        <f t="shared" si="605"/>
        <v>-2.5441179889269718E-2</v>
      </c>
      <c r="U685">
        <f t="shared" si="606"/>
        <v>0.99979862889120463</v>
      </c>
      <c r="V685">
        <f t="shared" si="607"/>
        <v>-2.0068775126826751E-2</v>
      </c>
      <c r="X685">
        <f t="shared" si="608"/>
        <v>26.3042778257728</v>
      </c>
      <c r="Y685">
        <f t="shared" si="609"/>
        <v>-134.38365880940205</v>
      </c>
      <c r="Z685">
        <f t="shared" si="610"/>
        <v>45.61634119059795</v>
      </c>
      <c r="AC685">
        <v>1</v>
      </c>
      <c r="AD685">
        <f t="shared" si="611"/>
        <v>1.4293448835950187</v>
      </c>
      <c r="AE685">
        <f t="shared" si="612"/>
        <v>-2.4248045309137658E-6</v>
      </c>
      <c r="AF685">
        <f t="shared" si="613"/>
        <v>1.2080851831799311E-4</v>
      </c>
      <c r="AG685">
        <f t="shared" si="614"/>
        <v>11660.650396367557</v>
      </c>
      <c r="AH685">
        <f t="shared" si="615"/>
        <v>-8511.6083884737382</v>
      </c>
      <c r="AJ685">
        <f t="shared" si="616"/>
        <v>18000</v>
      </c>
      <c r="AK685">
        <f t="shared" si="617"/>
        <v>458.04006497022192</v>
      </c>
      <c r="AL685">
        <v>1</v>
      </c>
      <c r="AM685">
        <f t="shared" si="618"/>
        <v>0.99999999999999978</v>
      </c>
      <c r="AN685">
        <f t="shared" si="619"/>
        <v>9229.0200324851121</v>
      </c>
      <c r="AO685">
        <f t="shared" si="620"/>
        <v>-8770.9799675148897</v>
      </c>
      <c r="AQ685">
        <f t="shared" si="621"/>
        <v>75.186249047184958</v>
      </c>
      <c r="AR685">
        <f t="shared" si="622"/>
        <v>-863.83419614302386</v>
      </c>
      <c r="AT685">
        <f t="shared" si="623"/>
        <v>-6475897.8253879836</v>
      </c>
      <c r="AU685">
        <f t="shared" si="624"/>
        <v>-10712824.469738895</v>
      </c>
      <c r="AV685">
        <f t="shared" si="625"/>
        <v>4.1686675331614689</v>
      </c>
      <c r="AW685">
        <f t="shared" si="626"/>
        <v>-6852044.7712274026</v>
      </c>
      <c r="AX685">
        <f t="shared" si="627"/>
        <v>-8703080.3625623714</v>
      </c>
      <c r="AY685">
        <f t="shared" si="628"/>
        <v>4.0454322783408934</v>
      </c>
      <c r="BA685">
        <f t="shared" si="629"/>
        <v>1.1301216432333665</v>
      </c>
      <c r="BB685">
        <f t="shared" si="630"/>
        <v>1.0625038456281375</v>
      </c>
      <c r="BC685">
        <f t="shared" si="631"/>
        <v>0.12323525482057551</v>
      </c>
      <c r="BD685">
        <f t="shared" si="632"/>
        <v>7.0608599965064185</v>
      </c>
      <c r="BF685">
        <f t="shared" si="633"/>
        <v>26.275385760713128</v>
      </c>
      <c r="BG685">
        <f t="shared" si="634"/>
        <v>-134.73781870567376</v>
      </c>
      <c r="BH685">
        <f t="shared" si="635"/>
        <v>45.26218129432624</v>
      </c>
      <c r="BI685">
        <f t="shared" si="636"/>
        <v>45.26218129432624</v>
      </c>
    </row>
    <row r="686" spans="1:69" x14ac:dyDescent="0.25">
      <c r="A686">
        <f>Fp1_u</f>
        <v>225751.6925868885</v>
      </c>
      <c r="B686">
        <f t="shared" si="591"/>
        <v>225.75169258688851</v>
      </c>
      <c r="C686">
        <f t="shared" si="592"/>
        <v>1.0181690309791829</v>
      </c>
      <c r="D686">
        <f t="shared" si="593"/>
        <v>0.18919902209996819</v>
      </c>
      <c r="F686">
        <f t="shared" si="594"/>
        <v>3.8723039341930404E-4</v>
      </c>
      <c r="G686">
        <f t="shared" si="595"/>
        <v>7.6980471747043634E-3</v>
      </c>
      <c r="H686">
        <f t="shared" si="596"/>
        <v>-3.1338946028252956</v>
      </c>
      <c r="J686">
        <f t="shared" si="597"/>
        <v>15</v>
      </c>
      <c r="M686">
        <f t="shared" si="598"/>
        <v>1.170202171098496E-2</v>
      </c>
      <c r="N686">
        <f t="shared" si="599"/>
        <v>-1.5707963250000001</v>
      </c>
      <c r="O686">
        <f t="shared" si="600"/>
        <v>56.17911357589162</v>
      </c>
      <c r="P686">
        <f t="shared" si="601"/>
        <v>1.5529951770118813</v>
      </c>
      <c r="Q686">
        <f t="shared" si="602"/>
        <v>39.310593616535257</v>
      </c>
      <c r="R686">
        <f t="shared" si="603"/>
        <v>1.5453551469056268</v>
      </c>
      <c r="S686">
        <f t="shared" si="604"/>
        <v>0.70710678118654746</v>
      </c>
      <c r="T686">
        <f t="shared" si="605"/>
        <v>-0.78539816339744828</v>
      </c>
      <c r="U686">
        <f t="shared" si="606"/>
        <v>0.78515290293898876</v>
      </c>
      <c r="V686">
        <f t="shared" si="607"/>
        <v>-0.6678533427677934</v>
      </c>
      <c r="X686">
        <f t="shared" si="608"/>
        <v>-21.426695869088217</v>
      </c>
      <c r="Y686">
        <f t="shared" si="609"/>
        <v>-164.46140967230457</v>
      </c>
      <c r="Z686">
        <f t="shared" si="610"/>
        <v>15.538590327695431</v>
      </c>
      <c r="AC686">
        <v>1</v>
      </c>
      <c r="AD686">
        <f t="shared" si="611"/>
        <v>56.170212765957459</v>
      </c>
      <c r="AE686">
        <f t="shared" si="612"/>
        <v>-3.7446808510638308E-3</v>
      </c>
      <c r="AF686">
        <f t="shared" si="613"/>
        <v>4.7475177304964538E-3</v>
      </c>
      <c r="AG686">
        <f t="shared" si="614"/>
        <v>7191.2797313714746</v>
      </c>
      <c r="AH686">
        <f t="shared" si="615"/>
        <v>-5882.8737648104861</v>
      </c>
      <c r="AJ686">
        <f t="shared" si="616"/>
        <v>18000</v>
      </c>
      <c r="AK686">
        <f t="shared" si="617"/>
        <v>18000.000000000004</v>
      </c>
      <c r="AL686">
        <v>1</v>
      </c>
      <c r="AM686">
        <f t="shared" si="618"/>
        <v>39.297872340425535</v>
      </c>
      <c r="AN686">
        <f t="shared" si="619"/>
        <v>469.39171283957381</v>
      </c>
      <c r="AO686">
        <f t="shared" si="620"/>
        <v>-446.09560882324843</v>
      </c>
      <c r="AQ686">
        <f t="shared" si="621"/>
        <v>4.9054160530161782E-2</v>
      </c>
      <c r="AR686">
        <f t="shared" si="622"/>
        <v>-22.148119536225924</v>
      </c>
      <c r="AT686">
        <f t="shared" si="623"/>
        <v>-129941.82916919008</v>
      </c>
      <c r="AU686">
        <f t="shared" si="624"/>
        <v>-159561.90254289177</v>
      </c>
      <c r="AV686">
        <f t="shared" si="625"/>
        <v>4.0289493034407888</v>
      </c>
      <c r="AW686">
        <f t="shared" si="626"/>
        <v>-1972.1642585366246</v>
      </c>
      <c r="AX686">
        <f t="shared" si="627"/>
        <v>-18529.516343020718</v>
      </c>
      <c r="AY686">
        <f t="shared" si="628"/>
        <v>4.6063545040941651</v>
      </c>
      <c r="BA686">
        <f t="shared" si="629"/>
        <v>11.043082733097734</v>
      </c>
      <c r="BB686">
        <f t="shared" si="630"/>
        <v>20.861806516935605</v>
      </c>
      <c r="BC686">
        <f t="shared" si="631"/>
        <v>-0.5774052006533763</v>
      </c>
      <c r="BD686">
        <f t="shared" si="632"/>
        <v>-33.082881104145606</v>
      </c>
      <c r="BF686">
        <f t="shared" si="633"/>
        <v>-23.700581888905884</v>
      </c>
      <c r="BG686">
        <f t="shared" si="634"/>
        <v>-201.80151002332101</v>
      </c>
      <c r="BH686">
        <f t="shared" si="635"/>
        <v>-21.801510023321015</v>
      </c>
      <c r="BI686">
        <f t="shared" si="636"/>
        <v>-21.801510023321015</v>
      </c>
    </row>
    <row r="687" spans="1:69" x14ac:dyDescent="0.25">
      <c r="A687">
        <f>Fp2_u</f>
        <v>286208.67995769531</v>
      </c>
      <c r="B687">
        <f t="shared" si="591"/>
        <v>286.20867995769532</v>
      </c>
      <c r="C687">
        <f>SQRT((A687/Fesr)^2+1)</f>
        <v>1.0290469658629253</v>
      </c>
      <c r="D687">
        <f>ATAN(A687/Fesr)</f>
        <v>0.23816321597447462</v>
      </c>
      <c r="F687">
        <f t="shared" si="594"/>
        <v>2.4088274704446287E-4</v>
      </c>
      <c r="G687">
        <f t="shared" si="595"/>
        <v>6.0710944587875331E-3</v>
      </c>
      <c r="H687">
        <f t="shared" si="596"/>
        <v>-3.1355215555412128</v>
      </c>
      <c r="J687">
        <f t="shared" si="597"/>
        <v>15</v>
      </c>
      <c r="M687">
        <f t="shared" si="598"/>
        <v>9.2301575491485818E-3</v>
      </c>
      <c r="N687">
        <f t="shared" si="599"/>
        <v>-1.5707963250000001</v>
      </c>
      <c r="O687">
        <f t="shared" si="600"/>
        <v>71.219786824379739</v>
      </c>
      <c r="P687">
        <f t="shared" si="601"/>
        <v>1.5567548236399236</v>
      </c>
      <c r="Q687">
        <f t="shared" si="602"/>
        <v>49.831996362014031</v>
      </c>
      <c r="R687">
        <f t="shared" si="603"/>
        <v>1.5507275516680699</v>
      </c>
      <c r="S687">
        <f t="shared" si="604"/>
        <v>0.6193019610872218</v>
      </c>
      <c r="T687">
        <f t="shared" si="605"/>
        <v>-0.90294298402710316</v>
      </c>
      <c r="U687">
        <f t="shared" si="606"/>
        <v>0.70710678118654746</v>
      </c>
      <c r="V687">
        <f t="shared" si="607"/>
        <v>-0.78539816339744828</v>
      </c>
      <c r="X687">
        <f>20*LOG(C687*J687*O687*Q687*F687*M687*S687*U687)</f>
        <v>-25.459246443463968</v>
      </c>
      <c r="Y687">
        <f>(180/Pi)*(D687+H687+N687+P687+R687+T687+V687)</f>
        <v>-174.69560180025036</v>
      </c>
      <c r="Z687">
        <f t="shared" si="610"/>
        <v>5.3043981997496417</v>
      </c>
      <c r="AC687">
        <v>1</v>
      </c>
      <c r="AD687">
        <f t="shared" si="611"/>
        <v>71.212765957446805</v>
      </c>
      <c r="AE687">
        <f t="shared" si="612"/>
        <v>-6.0189173651407687E-3</v>
      </c>
      <c r="AF687">
        <f t="shared" si="613"/>
        <v>6.0189173651407678E-3</v>
      </c>
      <c r="AG687">
        <f t="shared" si="614"/>
        <v>5832.6740257385709</v>
      </c>
      <c r="AH687">
        <f t="shared" si="615"/>
        <v>-5998.816861623247</v>
      </c>
      <c r="AJ687">
        <f t="shared" si="616"/>
        <v>18000</v>
      </c>
      <c r="AK687">
        <f t="shared" si="617"/>
        <v>22820.45454545454</v>
      </c>
      <c r="AL687">
        <v>1</v>
      </c>
      <c r="AM687">
        <f t="shared" si="618"/>
        <v>49.821961637653118</v>
      </c>
      <c r="AN687">
        <f t="shared" si="619"/>
        <v>465.10424148319487</v>
      </c>
      <c r="AO687">
        <f t="shared" si="620"/>
        <v>-351.95113123094592</v>
      </c>
      <c r="AQ687">
        <f t="shared" si="621"/>
        <v>3.0519195551787792E-2</v>
      </c>
      <c r="AR687">
        <f t="shared" si="622"/>
        <v>-17.469717344495901</v>
      </c>
      <c r="AT687">
        <f t="shared" si="623"/>
        <v>-104619.62645477275</v>
      </c>
      <c r="AU687">
        <f t="shared" si="624"/>
        <v>-102078.2456571151</v>
      </c>
      <c r="AV687">
        <f t="shared" si="625"/>
        <v>3.9146962855313454</v>
      </c>
      <c r="AW687">
        <f t="shared" si="626"/>
        <v>343.10397524743701</v>
      </c>
      <c r="AX687">
        <f t="shared" si="627"/>
        <v>-15932.890070956611</v>
      </c>
      <c r="AY687">
        <f t="shared" si="628"/>
        <v>-1.5492653331744171</v>
      </c>
      <c r="BA687">
        <f t="shared" si="629"/>
        <v>9.1718849473014803</v>
      </c>
      <c r="BB687">
        <f t="shared" si="630"/>
        <v>19.249171965498437</v>
      </c>
      <c r="BC687">
        <f t="shared" si="631"/>
        <v>5.4639616187057625</v>
      </c>
      <c r="BD687">
        <f t="shared" si="632"/>
        <v>313.06194053103513</v>
      </c>
      <c r="BF687">
        <f>20*LOG(BA687*J687*F687*C687)</f>
        <v>-29.344185018564488</v>
      </c>
      <c r="BG687">
        <f>(180/Pi)*(D687+H687+BC687)</f>
        <v>147.05553574713903</v>
      </c>
      <c r="BH687">
        <f t="shared" si="635"/>
        <v>327.05553574713906</v>
      </c>
      <c r="BI687">
        <f t="shared" si="636"/>
        <v>-32.944464252860939</v>
      </c>
    </row>
    <row r="688" spans="1:69" x14ac:dyDescent="0.25">
      <c r="A688">
        <f>'Bode Plots Calculations'!BK5*1000</f>
        <v>34500</v>
      </c>
      <c r="B688">
        <f t="shared" si="591"/>
        <v>34.5</v>
      </c>
      <c r="C688">
        <f>SQRT((A688/Fesr)^2+1)</f>
        <v>1.0004280973278299</v>
      </c>
      <c r="D688">
        <f>ATAN(A688/Fesr)</f>
        <v>2.9255586161684385E-2</v>
      </c>
      <c r="F688">
        <f t="shared" ref="F688" si="637">(Ro/(Ro+Rdcr))/SQRT((A688/(Q*Fo))^2+(1-(A688^2/Fo^2))^2)</f>
        <v>1.6838203175614935E-2</v>
      </c>
      <c r="G688">
        <f t="shared" ref="G688" si="638">-ATAN(A688*Fo/(Q*(Fo^2-A688^2)))</f>
        <v>5.1177641047118971E-2</v>
      </c>
      <c r="H688">
        <f t="shared" ref="H688" si="639">IF(G688&gt;0,G688-Pi,G688)</f>
        <v>-3.0904150089528812</v>
      </c>
      <c r="J688">
        <f t="shared" si="597"/>
        <v>15</v>
      </c>
      <c r="M688">
        <f t="shared" ref="M688" si="640">1/(2*Pi*_Rfb1*(Cc1ea_u+Cc2ea_u)*A688)</f>
        <v>7.6572498780967307E-2</v>
      </c>
      <c r="N688">
        <f t="shared" si="599"/>
        <v>-1.5707963250000001</v>
      </c>
      <c r="O688">
        <f t="shared" ref="O688" si="641">SQRT(1+(A688/Fz1_u)^2)</f>
        <v>8.6421387756430867</v>
      </c>
      <c r="P688">
        <f t="shared" ref="P688" si="642">ATAN(A688/Fz1_u)</f>
        <v>1.4548244443854343</v>
      </c>
      <c r="Q688">
        <f t="shared" ref="Q688" si="643">SQRT(1+(A688/Fz2_u)^2)</f>
        <v>6.0882961530858895</v>
      </c>
      <c r="R688">
        <f t="shared" ref="R688" si="644">ATAN(A688/Fz2_u)</f>
        <v>1.4057991299920733</v>
      </c>
      <c r="S688">
        <f t="shared" ref="S688" si="645">1/SQRT(1+(A688/Fp1_u)^2)</f>
        <v>0.98852324111853784</v>
      </c>
      <c r="T688">
        <f t="shared" ref="T688" si="646">-ATAN(A688/Fp1_u)</f>
        <v>-0.15164945750983247</v>
      </c>
      <c r="U688">
        <f t="shared" ref="U688" si="647">1/SQRT(1+(A688/Fp2_u)^2)</f>
        <v>0.99281310957089774</v>
      </c>
      <c r="V688">
        <f t="shared" ref="V688" si="648">-ATAN(A688/Fp2_u)</f>
        <v>-0.11996262360699879</v>
      </c>
      <c r="X688">
        <f>20*LOG(C688*J688*O688*Q688*F688*M688*S688*U688)</f>
        <v>-7.6580408472967237E-3</v>
      </c>
      <c r="Y688">
        <f>(180/Pi)*(D688+H688+N688+P688+R688+T688+V688)</f>
        <v>-117.05208369885048</v>
      </c>
      <c r="Z688">
        <f t="shared" ref="Z688" si="649">Y688+180</f>
        <v>62.947916301149519</v>
      </c>
      <c r="AC688">
        <v>1</v>
      </c>
      <c r="AD688">
        <f t="shared" ref="AD688" si="650">Rcea1_u*Cc1ea_u*A688*2*Pi</f>
        <v>8.5840877568600007</v>
      </c>
      <c r="AE688">
        <f t="shared" ref="AE688" si="651">-Rcea1_u*Cc1ea_u*Cc2ea_u*(A688*2*Pi)^2</f>
        <v>-8.7456273813668337E-5</v>
      </c>
      <c r="AF688">
        <f t="shared" ref="AF688" si="652">(Cc2ea_u+Cc1ea_u)*A688*2*Pi</f>
        <v>7.2552883136894994E-4</v>
      </c>
      <c r="AG688">
        <f t="shared" ref="AG688" si="653">AC688*AE688/(AE688^2+AF688^2)+AD688*AF688/(AE688^2+AF688^2)</f>
        <v>11498.275426439348</v>
      </c>
      <c r="AH688">
        <f t="shared" ref="AH688" si="654">AD688*AE688/(AE688^2+AF688^2)-AC688*AF688/(AE688^2+AF688^2)</f>
        <v>-2764.3233974526329</v>
      </c>
      <c r="AJ688">
        <f t="shared" si="616"/>
        <v>18000</v>
      </c>
      <c r="AK688">
        <f t="shared" ref="AK688" si="655">_Rfb1*Rcea2_u*Cc3ea_u*A688*2*Pi</f>
        <v>2750.8099402665002</v>
      </c>
      <c r="AL688">
        <v>1</v>
      </c>
      <c r="AM688">
        <f t="shared" ref="AM688" si="656">(_Rfb1+Rcea2_u)*Cc3ea_u*A688*2*Pi</f>
        <v>6.0056098814092502</v>
      </c>
      <c r="AN688">
        <f t="shared" ref="AN688" si="657">AJ688*AL688/(AL688^2+AM688^2)+AK688*AM688/(AL688^2+AM688^2)</f>
        <v>931.2856547538247</v>
      </c>
      <c r="AO688">
        <f t="shared" ref="AO688" si="658">AK688*AL688/(AL688^2+AM688^2)-AJ688*AM688/(AL688^2+AM688^2)</f>
        <v>-2842.128390337753</v>
      </c>
      <c r="AQ688">
        <f t="shared" ref="AQ688" si="659">Eadcg/(1+(Eadcg*A688/GBP)^2)</f>
        <v>2.0999580008399832</v>
      </c>
      <c r="AR688">
        <f t="shared" ref="AR688" si="660">-(A688*Eadcg*Eadcg/GBP)/(1+(Eadcg*A688/GBP)^2)</f>
        <v>-144.89710205795885</v>
      </c>
      <c r="AT688">
        <f t="shared" ref="AT688" si="661">-AR688*AH688+AG688*AQ688</f>
        <v>-376396.5539642846</v>
      </c>
      <c r="AU688">
        <f t="shared" ref="AU688" si="662">AQ688*AH688+AG688*AR688</f>
        <v>-1671871.7509906923</v>
      </c>
      <c r="AV688">
        <f t="shared" ref="AV688" si="663">IF(AT688&lt;0,ATAN(AU688/AT688)+Pi,ATAN(AU688/AT688))</f>
        <v>4.4909462098439352</v>
      </c>
      <c r="AW688">
        <f t="shared" ref="AW688" si="664">AG688-AH688*AO688/_Rfb2+AG688*AN688/_Rfb2+AN688-AO688*AR688+AQ688*AN688</f>
        <v>-396579.42108740652</v>
      </c>
      <c r="AX688">
        <f t="shared" ref="AX688" si="665">AH688+AH688*AN688/_Rfb2+AG688*AO688/_Rfb2+AO688+AO688*AQ688+AN688*AR688</f>
        <v>-157042.61570973531</v>
      </c>
      <c r="AY688">
        <f t="shared" ref="AY688" si="666">IF(AW688&lt;0,ATAN(AX688/AW688)+Pi,ATAN(AX688/AW688))</f>
        <v>3.5186398224831614</v>
      </c>
      <c r="BA688">
        <f t="shared" ref="BA688" si="667">SQRT(AT688^2+AU688^2)/SQRT(AW688^2+AX688^2)</f>
        <v>4.0177056262472899</v>
      </c>
      <c r="BB688">
        <f t="shared" ref="BB688" si="668">20*LOG(BA688)</f>
        <v>12.079562264074141</v>
      </c>
      <c r="BC688">
        <f t="shared" ref="BC688" si="669">AV688-AY688</f>
        <v>0.97230638736077379</v>
      </c>
      <c r="BD688">
        <f t="shared" ref="BD688" si="670">BC688*180/Pi</f>
        <v>55.70905245304138</v>
      </c>
      <c r="BF688">
        <v>0</v>
      </c>
      <c r="BG688">
        <f>(180/Pi)*(D688+H688+BC688)</f>
        <v>-119.6824630900114</v>
      </c>
      <c r="BH688">
        <f t="shared" ref="BH688:BH690" si="671">IF(BG688&gt;180,BG688-180,BG688+180)</f>
        <v>60.317536909988604</v>
      </c>
      <c r="BI688">
        <f t="shared" ref="BI688:BI690" si="672">IF(BH688&gt;180,BH688-360,BH688)</f>
        <v>60.317536909988604</v>
      </c>
    </row>
    <row r="689" spans="1:61" x14ac:dyDescent="0.25">
      <c r="A689">
        <v>1000000</v>
      </c>
      <c r="B689">
        <f t="shared" si="591"/>
        <v>1000</v>
      </c>
      <c r="BG689">
        <f>BG688</f>
        <v>-119.6824630900114</v>
      </c>
      <c r="BH689">
        <f t="shared" si="671"/>
        <v>60.317536909988604</v>
      </c>
      <c r="BI689">
        <f t="shared" si="672"/>
        <v>60.317536909988604</v>
      </c>
    </row>
    <row r="690" spans="1:61" x14ac:dyDescent="0.25">
      <c r="A690">
        <f>'Bode Plots Calculations'!BK5*1000</f>
        <v>34500</v>
      </c>
      <c r="B690">
        <f t="shared" si="591"/>
        <v>34.5</v>
      </c>
      <c r="BG690">
        <f>BG688</f>
        <v>-119.6824630900114</v>
      </c>
      <c r="BH690">
        <f t="shared" si="671"/>
        <v>60.317536909988604</v>
      </c>
      <c r="BI690">
        <f t="shared" si="672"/>
        <v>60.317536909988604</v>
      </c>
    </row>
    <row r="691" spans="1:61" x14ac:dyDescent="0.25">
      <c r="A691">
        <f>'Bode Plots Calculations'!BK5*1000</f>
        <v>34500</v>
      </c>
      <c r="B691">
        <f t="shared" si="591"/>
        <v>34.5</v>
      </c>
      <c r="BG691">
        <v>-90</v>
      </c>
    </row>
    <row r="692" spans="1:61" x14ac:dyDescent="0.25">
      <c r="A692">
        <f>'Bode Plots Calculations'!BK5*1000</f>
        <v>34500</v>
      </c>
      <c r="B692">
        <f t="shared" si="591"/>
        <v>34.5</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0.8</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1.4092105263157892</v>
      </c>
      <c r="K9" s="408">
        <f>H9+J9/2</f>
        <v>0.70460526315789462</v>
      </c>
      <c r="L9" s="408">
        <f>H9-J9/2</f>
        <v>-0.70460526315789462</v>
      </c>
      <c r="M9" s="63">
        <f t="shared" ref="M9:M72" si="3">IF(MIN(Vin, -L9/(CossTop+CossBot)*0.00000002)&lt;0, 0, MIN(Vin, -L9/(CossTop+CossBot)*0.00000002))</f>
        <v>20.846309560884453</v>
      </c>
      <c r="N9" s="407">
        <f t="shared" ref="N9:N40" si="4">SQRT(H9^2+(J9^2)/12)</f>
        <v>0.40680403835663759</v>
      </c>
      <c r="O9" s="407">
        <f t="shared" ref="O9:O73" si="5">(N9^2*Rdcr*(1+Ltc*Ta-Ltc*25))/(1-N9^2*Rdcr*Ltc*ThetaCa)</f>
        <v>3.3106671216357026E-3</v>
      </c>
      <c r="P9">
        <f t="shared" ref="P9:P72" si="6">Core_Loss</f>
        <v>0.2</v>
      </c>
      <c r="Q9" s="407">
        <f>O9+P9</f>
        <v>0.2033106671216357</v>
      </c>
      <c r="R9" s="9">
        <f>J9/(2*SQRT(3))</f>
        <v>0.40680403835663759</v>
      </c>
      <c r="S9" s="9">
        <f t="shared" ref="S9:S73" si="7">RCoutEsr*R9^2</f>
        <v>1.6548952562326865E-4</v>
      </c>
      <c r="T9" s="9">
        <f>S9</f>
        <v>1.6548952562326865E-4</v>
      </c>
      <c r="U9" s="407">
        <f t="shared" ref="U9:U40" si="8">SQRT(I9)*SQRT(H9^2+(J9^2)/12)</f>
        <v>0.18752739585176506</v>
      </c>
      <c r="V9" s="409">
        <f t="shared" ref="V9:V73" si="9">RCinEsr*U9^2</f>
        <v>7.0333048389889188E-5</v>
      </c>
      <c r="W9" s="407">
        <f>V9</f>
        <v>7.0333048389889188E-5</v>
      </c>
      <c r="X9" s="407">
        <f t="shared" ref="X9:X40" si="10">SQRT(I9)*SQRT(H9^2+(J9^2)/12)</f>
        <v>0.18752739585176506</v>
      </c>
      <c r="Y9" s="407">
        <f t="shared" ref="Y9:Y73" si="11">RdsonTop*X9^2</f>
        <v>2.1099914516966756E-4</v>
      </c>
      <c r="Z9" s="407">
        <f t="shared" ref="Z9:Z72" si="12">IF(L9&lt;0, (Vin*K9*Tf/2)*Fsw, (Vin*L9*Tr/2+Vin*K9*Tf/2)*Fsw)</f>
        <v>2.5628647395691304E-2</v>
      </c>
      <c r="AA9" s="407">
        <f t="shared" ref="AA9:AA72" si="13">(0.5*CossTop*(Vin-M9)^2-0.5*CossBot*(Vin-M9)^2+(QossBot*(Vin-M9)/Vin)*Vin)*Fsw</f>
        <v>1.8922142634693283E-2</v>
      </c>
      <c r="AB9" s="407">
        <f t="shared" ref="AB9:AB72" si="14">IF(L9&gt;0,0,-L9*VsdTop*Deadtime*Fsw)</f>
        <v>5.0731578947368411E-3</v>
      </c>
      <c r="AC9" s="407">
        <f t="shared" ref="AC9:AC40" si="15">(AB9+AA9+Z9+Y9*(1+RdsonTopTc*Ta-RdsonTopTc*25))/(1-Y9*RdsonTopTc*ThetaJaTop)</f>
        <v>4.9837050185288466E-2</v>
      </c>
      <c r="AD9" s="407">
        <f t="shared" ref="AD9:AD40" si="16">SQRT(1-I9)*SQRT(H9^2+(J9^2)/12)</f>
        <v>0.36100277205074766</v>
      </c>
      <c r="AE9" s="407">
        <f t="shared" ref="AE9:AE73" si="17">RdsonBot*AD9^2</f>
        <v>7.8193800856994438E-4</v>
      </c>
      <c r="AF9" s="407">
        <f t="shared" ref="AF9:AF72" si="18">IF(L9&lt;0, Deadtime*Fsw*IF(VfdSky&gt;0,0,VsdBot)*K9, Deadtime*Fsw*IF(VfdSky&gt;0,0,VsdBot)*(K9+L9))</f>
        <v>5.0731578947368411E-3</v>
      </c>
      <c r="AG9" s="407">
        <f t="shared" ref="AG9:AG40" si="19">(AF9+AE9*(1+RdsonBotTc*Ta-RdsonBotTc*25))/(1-AE9*RdsonBotTc*ThetaJaBot)</f>
        <v>5.8560117109338677E-3</v>
      </c>
      <c r="AH9" s="407">
        <f t="shared" ref="AH9:AH40" si="20">IF(RDSON_sense=1, 0, AD9^2*Rshunt)</f>
        <v>0</v>
      </c>
      <c r="AI9">
        <f t="shared" ref="AI9:AI72" si="21">2*Deadtime*Fsw*IF(VfdSky&gt;0,VfdSky,0)*H9</f>
        <v>0</v>
      </c>
      <c r="AJ9" s="408">
        <f t="shared" ref="AJ9:AJ72" si="22">IF(QrrSky&gt;0,QrrSky,QrrBot)*Fsw*(Vin-H9*RdsonTop)</f>
        <v>0.1368</v>
      </c>
      <c r="AK9">
        <f t="shared" ref="AK9:AK73" si="23">Iq*Vin</f>
        <v>4.8000000000000001E-2</v>
      </c>
      <c r="AL9" s="408">
        <f t="shared" ref="AL9:AL72" si="24">IF(Ext_VCC=1, Vdd*(QgTop+QgBot)*Fsw, Vin*(QgTop+QgBot)*Fsw)</f>
        <v>0.1215</v>
      </c>
      <c r="AM9" s="408">
        <f t="shared" ref="AM9:AM73" si="25">(Vin-Vdd)*Fsw*(QgTop+QgBot)+(RdsonDRT+RdsonDRT2)*Fsw*QgTop*Vdd/(RdsonDRT+2*RGateTop+RdsonDRT2)+(RdsonDRB+RdsonDRB2)*Fsw*QgBot*Vdd/(RdsonDRB+2*RGateBot+RdsonDRB2)</f>
        <v>0.31645971316818772</v>
      </c>
      <c r="AN9" s="408">
        <f>SUM(AK9:AL9)</f>
        <v>0.16949999999999998</v>
      </c>
      <c r="AO9" s="408">
        <f t="shared" ref="AO9:AO40" si="26">SUM(Q9,T9,W9,AC9,AJ9,AI9,AG9,AN9, AH9)</f>
        <v>0.56553955159187119</v>
      </c>
      <c r="AP9">
        <f t="shared" ref="AP9:AP72" si="27">Vout*H9</f>
        <v>0</v>
      </c>
      <c r="AQ9" s="10">
        <f>AP9/(AP9+AO9)</f>
        <v>0</v>
      </c>
      <c r="AR9" s="63">
        <f t="shared" ref="AR9:AR40" si="28">ThetaJaTop*AC9</f>
        <v>2.4918525092644233</v>
      </c>
      <c r="AS9" s="63">
        <f>AG9*ThetaJaBot</f>
        <v>0.29280058554669336</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0.21253250000000001</v>
      </c>
      <c r="J10" s="408">
        <f t="shared" si="2"/>
        <v>1.4094260526315789</v>
      </c>
      <c r="K10" s="408">
        <f t="shared" ref="K10:K73" si="31">H10+J10/2</f>
        <v>0.7347130263157895</v>
      </c>
      <c r="L10" s="408">
        <f t="shared" ref="L10:L73" si="32">H10-J10/2</f>
        <v>-0.67471302631578944</v>
      </c>
      <c r="M10" s="63">
        <f t="shared" si="3"/>
        <v>19.961923855496728</v>
      </c>
      <c r="N10" s="407">
        <f t="shared" si="4"/>
        <v>0.40797077079089811</v>
      </c>
      <c r="O10" s="407">
        <f t="shared" ref="O10" si="33">(N10^2*Rdcr*(1+Ltc*Ta-Ltc*25))/(1-N10^2*Rdcr*Ltc*ThetaCa)</f>
        <v>3.3296897068802568E-3</v>
      </c>
      <c r="P10">
        <f t="shared" si="6"/>
        <v>0.2</v>
      </c>
      <c r="Q10" s="407">
        <f t="shared" ref="Q10:Q73" si="34">O10+P10</f>
        <v>0.20332968970688026</v>
      </c>
      <c r="R10" s="9">
        <f>J10/(2*SQRT(3))</f>
        <v>0.40686625544485688</v>
      </c>
      <c r="S10" s="9">
        <f t="shared" ref="S10" si="35">RCoutEsr*R10^2</f>
        <v>1.6554014981971955E-4</v>
      </c>
      <c r="T10" s="9">
        <f>S10</f>
        <v>1.6554014981971955E-4</v>
      </c>
      <c r="U10" s="407">
        <f t="shared" si="8"/>
        <v>0.188079613838288</v>
      </c>
      <c r="V10" s="409">
        <f t="shared" ref="V10" si="36">RCinEsr*U10^2</f>
        <v>7.0747882283119073E-5</v>
      </c>
      <c r="W10" s="407">
        <f>V10</f>
        <v>7.0747882283119073E-5</v>
      </c>
      <c r="X10" s="407">
        <f t="shared" si="10"/>
        <v>0.188079613838288</v>
      </c>
      <c r="Y10" s="407">
        <f t="shared" ref="Y10" si="37">RdsonTop*X10^2</f>
        <v>2.1224364684935721E-4</v>
      </c>
      <c r="Z10" s="407">
        <f t="shared" si="12"/>
        <v>2.6723758781019912E-2</v>
      </c>
      <c r="AA10" s="407">
        <f t="shared" si="13"/>
        <v>2.4228456867019632E-2</v>
      </c>
      <c r="AB10" s="407">
        <f t="shared" si="14"/>
        <v>4.8579337894736844E-3</v>
      </c>
      <c r="AC10" s="407">
        <f t="shared" si="15"/>
        <v>5.6024771264716007E-2</v>
      </c>
      <c r="AD10" s="407">
        <f t="shared" si="16"/>
        <v>0.36203067367028446</v>
      </c>
      <c r="AE10" s="407">
        <f t="shared" ref="AE10" si="38">RdsonBot*AD10^2</f>
        <v>7.8639725206895998E-4</v>
      </c>
      <c r="AF10" s="407">
        <f t="shared" si="18"/>
        <v>5.2899337894736845E-3</v>
      </c>
      <c r="AG10" s="407">
        <f t="shared" si="19"/>
        <v>6.0772868738821753E-3</v>
      </c>
      <c r="AH10" s="407">
        <f t="shared" si="20"/>
        <v>0</v>
      </c>
      <c r="AI10">
        <f t="shared" si="21"/>
        <v>0</v>
      </c>
      <c r="AJ10" s="408">
        <f t="shared" si="22"/>
        <v>0.13679897399999999</v>
      </c>
      <c r="AK10">
        <f t="shared" si="23"/>
        <v>4.8000000000000001E-2</v>
      </c>
      <c r="AL10" s="408">
        <f t="shared" si="24"/>
        <v>0.1215</v>
      </c>
      <c r="AM10" s="408">
        <f t="shared" si="25"/>
        <v>0.31645971316818772</v>
      </c>
      <c r="AN10" s="408">
        <f>SUM(AK10:AL10)</f>
        <v>0.16949999999999998</v>
      </c>
      <c r="AO10" s="408">
        <f t="shared" si="26"/>
        <v>0.57196700987758131</v>
      </c>
      <c r="AP10">
        <f t="shared" si="27"/>
        <v>0.153</v>
      </c>
      <c r="AQ10" s="10">
        <f>AP10/(AP10+AO10)</f>
        <v>0.21104408602790867</v>
      </c>
      <c r="AR10" s="63">
        <f t="shared" si="28"/>
        <v>2.8012385632358003</v>
      </c>
      <c r="AS10" s="63">
        <f>AG10*ThetaJaBot</f>
        <v>0.30386434369410875</v>
      </c>
      <c r="AU10">
        <f>AQ10*100</f>
        <v>21.104408602790866</v>
      </c>
      <c r="BD10" s="28"/>
      <c r="BE10" s="28"/>
      <c r="BF10" s="28"/>
      <c r="BG10" s="29"/>
    </row>
    <row r="11" spans="1:69" x14ac:dyDescent="0.25">
      <c r="A11" s="30" t="s">
        <v>4</v>
      </c>
      <c r="B11" s="5">
        <f>Vin</f>
        <v>24</v>
      </c>
      <c r="C11" s="417" t="s">
        <v>0</v>
      </c>
      <c r="D11" s="31" t="s">
        <v>4</v>
      </c>
      <c r="G11">
        <v>2</v>
      </c>
      <c r="H11">
        <f t="shared" si="0"/>
        <v>0.06</v>
      </c>
      <c r="I11" s="407">
        <f t="shared" si="1"/>
        <v>0.21256499999999998</v>
      </c>
      <c r="J11" s="408">
        <f t="shared" si="2"/>
        <v>1.4096415789473682</v>
      </c>
      <c r="K11" s="408">
        <f t="shared" si="31"/>
        <v>0.76482078947368404</v>
      </c>
      <c r="L11" s="408">
        <f t="shared" si="32"/>
        <v>-0.64482078947368415</v>
      </c>
      <c r="M11" s="63">
        <f t="shared" si="3"/>
        <v>19.077538150109</v>
      </c>
      <c r="N11" s="407">
        <f t="shared" si="4"/>
        <v>0.41132807071497374</v>
      </c>
      <c r="O11" s="407">
        <f t="shared" si="5"/>
        <v>3.3847318998599346E-3</v>
      </c>
      <c r="P11">
        <f t="shared" si="6"/>
        <v>0.2</v>
      </c>
      <c r="Q11" s="407">
        <f t="shared" si="34"/>
        <v>0.20338473189985995</v>
      </c>
      <c r="R11" s="9">
        <f t="shared" ref="R11:R74" si="39">J11/(2*SQRT(3))</f>
        <v>0.40692847253307607</v>
      </c>
      <c r="S11" s="9">
        <f t="shared" si="7"/>
        <v>1.6559078175810244E-4</v>
      </c>
      <c r="T11" s="9">
        <f t="shared" ref="T11:T74" si="40">S11</f>
        <v>1.6559078175810244E-4</v>
      </c>
      <c r="U11" s="407">
        <f t="shared" si="8"/>
        <v>0.18964186912285758</v>
      </c>
      <c r="V11" s="409">
        <f t="shared" si="9"/>
        <v>7.1928077048822082E-5</v>
      </c>
      <c r="W11" s="407">
        <f t="shared" ref="W11:W74" si="41">V11</f>
        <v>7.1928077048822082E-5</v>
      </c>
      <c r="X11" s="407">
        <f t="shared" si="10"/>
        <v>0.18964186912285758</v>
      </c>
      <c r="Y11" s="407">
        <f t="shared" si="11"/>
        <v>2.1578423114646623E-4</v>
      </c>
      <c r="Z11" s="407">
        <f t="shared" si="12"/>
        <v>2.7818870166348517E-2</v>
      </c>
      <c r="AA11" s="407">
        <f t="shared" si="13"/>
        <v>2.9534771099346005E-2</v>
      </c>
      <c r="AB11" s="407">
        <f t="shared" si="14"/>
        <v>4.642709684210526E-3</v>
      </c>
      <c r="AC11" s="407">
        <f t="shared" si="15"/>
        <v>6.2214820176479051E-2</v>
      </c>
      <c r="AD11" s="407">
        <f t="shared" si="16"/>
        <v>0.36500238798354645</v>
      </c>
      <c r="AE11" s="407">
        <f t="shared" si="17"/>
        <v>7.9936045940214831E-4</v>
      </c>
      <c r="AF11" s="407">
        <f t="shared" si="18"/>
        <v>5.5067096842105253E-3</v>
      </c>
      <c r="AG11" s="407">
        <f t="shared" si="19"/>
        <v>6.3070784694412366E-3</v>
      </c>
      <c r="AH11" s="407">
        <f t="shared" si="20"/>
        <v>0</v>
      </c>
      <c r="AI11">
        <f t="shared" si="21"/>
        <v>0</v>
      </c>
      <c r="AJ11" s="408">
        <f t="shared" si="22"/>
        <v>0.136797948</v>
      </c>
      <c r="AK11">
        <f t="shared" si="23"/>
        <v>4.8000000000000001E-2</v>
      </c>
      <c r="AL11" s="408">
        <f t="shared" si="24"/>
        <v>0.1215</v>
      </c>
      <c r="AM11" s="408">
        <f t="shared" si="25"/>
        <v>0.31645971316818772</v>
      </c>
      <c r="AN11" s="408">
        <f t="shared" ref="AN11:AN74" si="42">SUM(AK11:AL11)</f>
        <v>0.16949999999999998</v>
      </c>
      <c r="AO11" s="408">
        <f t="shared" si="26"/>
        <v>0.57844209740458719</v>
      </c>
      <c r="AP11">
        <f t="shared" si="27"/>
        <v>0.30599999999999999</v>
      </c>
      <c r="AQ11" s="10">
        <f t="shared" ref="AQ11:AQ74" si="43">AP11/(AP11+AO11)</f>
        <v>0.34598081762272853</v>
      </c>
      <c r="AR11" s="63">
        <f t="shared" si="28"/>
        <v>3.1107410088239527</v>
      </c>
      <c r="AS11" s="63">
        <f t="shared" ref="AS11:AS74" si="44">AG11*ThetaJaBot</f>
        <v>0.31535392347206181</v>
      </c>
      <c r="AT11" s="10"/>
      <c r="AU11">
        <f t="shared" ref="AU11:AU74" si="45">AQ11*100</f>
        <v>34.598081762272855</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0.21259749999999999</v>
      </c>
      <c r="J12" s="408">
        <f t="shared" si="2"/>
        <v>1.4098571052631577</v>
      </c>
      <c r="K12" s="408">
        <f t="shared" si="31"/>
        <v>0.7949285526315788</v>
      </c>
      <c r="L12" s="408">
        <f t="shared" si="32"/>
        <v>-0.61492855263157886</v>
      </c>
      <c r="M12" s="63">
        <f t="shared" si="3"/>
        <v>18.193152444721267</v>
      </c>
      <c r="N12" s="407">
        <f t="shared" si="4"/>
        <v>0.41682300972765113</v>
      </c>
      <c r="O12" s="407">
        <f t="shared" si="5"/>
        <v>3.4757946519738902E-3</v>
      </c>
      <c r="P12">
        <f t="shared" si="6"/>
        <v>0.2</v>
      </c>
      <c r="Q12" s="407">
        <f t="shared" si="34"/>
        <v>0.20347579465197391</v>
      </c>
      <c r="R12" s="9">
        <f t="shared" si="39"/>
        <v>0.40699068962129531</v>
      </c>
      <c r="S12" s="9">
        <f t="shared" si="7"/>
        <v>1.6564142143841754E-4</v>
      </c>
      <c r="T12" s="9">
        <f t="shared" si="40"/>
        <v>1.6564142143841754E-4</v>
      </c>
      <c r="U12" s="407">
        <f t="shared" si="8"/>
        <v>0.19218998892828412</v>
      </c>
      <c r="V12" s="409">
        <f t="shared" si="9"/>
        <v>7.3873983688507944E-5</v>
      </c>
      <c r="W12" s="407">
        <f t="shared" si="41"/>
        <v>7.3873983688507944E-5</v>
      </c>
      <c r="X12" s="407">
        <f t="shared" si="10"/>
        <v>0.19218998892828412</v>
      </c>
      <c r="Y12" s="407">
        <f t="shared" si="11"/>
        <v>2.2162195106552386E-4</v>
      </c>
      <c r="Z12" s="407">
        <f t="shared" si="12"/>
        <v>2.8913981551677119E-2</v>
      </c>
      <c r="AA12" s="407">
        <f t="shared" si="13"/>
        <v>3.4841085331672399E-2</v>
      </c>
      <c r="AB12" s="407">
        <f t="shared" si="14"/>
        <v>4.4274855789473676E-3</v>
      </c>
      <c r="AC12" s="407">
        <f t="shared" si="15"/>
        <v>6.8407206521077624E-2</v>
      </c>
      <c r="AD12" s="407">
        <f t="shared" si="16"/>
        <v>0.36987082825516748</v>
      </c>
      <c r="AE12" s="407">
        <f t="shared" si="17"/>
        <v>8.2082657756498171E-4</v>
      </c>
      <c r="AF12" s="407">
        <f t="shared" si="18"/>
        <v>5.723485578947367E-3</v>
      </c>
      <c r="AG12" s="407">
        <f t="shared" si="19"/>
        <v>6.5453866819821507E-3</v>
      </c>
      <c r="AH12" s="407">
        <f t="shared" si="20"/>
        <v>0</v>
      </c>
      <c r="AI12">
        <f t="shared" si="21"/>
        <v>0</v>
      </c>
      <c r="AJ12" s="408">
        <f t="shared" si="22"/>
        <v>0.13679692199999999</v>
      </c>
      <c r="AK12">
        <f t="shared" si="23"/>
        <v>4.8000000000000001E-2</v>
      </c>
      <c r="AL12" s="408">
        <f t="shared" si="24"/>
        <v>0.1215</v>
      </c>
      <c r="AM12" s="408">
        <f t="shared" si="25"/>
        <v>0.31645971316818772</v>
      </c>
      <c r="AN12" s="408">
        <f t="shared" si="42"/>
        <v>0.16949999999999998</v>
      </c>
      <c r="AO12" s="408">
        <f t="shared" si="26"/>
        <v>0.58496482526016047</v>
      </c>
      <c r="AP12">
        <f t="shared" si="27"/>
        <v>0.45899999999999996</v>
      </c>
      <c r="AQ12" s="10">
        <f t="shared" si="43"/>
        <v>0.43966998589786316</v>
      </c>
      <c r="AR12" s="63">
        <f t="shared" si="28"/>
        <v>3.4203603260538813</v>
      </c>
      <c r="AS12" s="63">
        <f t="shared" si="44"/>
        <v>0.32726933409910752</v>
      </c>
      <c r="AT12" s="10"/>
      <c r="AU12">
        <f t="shared" si="45"/>
        <v>43.966998589786314</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0.21262999999999999</v>
      </c>
      <c r="J13" s="408">
        <f t="shared" si="2"/>
        <v>1.4100726315789471</v>
      </c>
      <c r="K13" s="408">
        <f t="shared" si="31"/>
        <v>0.82503631578947356</v>
      </c>
      <c r="L13" s="408">
        <f t="shared" si="32"/>
        <v>-0.58503631578947357</v>
      </c>
      <c r="M13" s="63">
        <f t="shared" si="3"/>
        <v>17.308766739333539</v>
      </c>
      <c r="N13" s="407">
        <f t="shared" si="4"/>
        <v>0.42437255903352744</v>
      </c>
      <c r="O13" s="407">
        <f t="shared" si="5"/>
        <v>3.602879537260848E-3</v>
      </c>
      <c r="P13">
        <f t="shared" si="6"/>
        <v>0.2</v>
      </c>
      <c r="Q13" s="407">
        <f t="shared" si="34"/>
        <v>0.20360287953726086</v>
      </c>
      <c r="R13" s="9">
        <f t="shared" si="39"/>
        <v>0.40705290670951461</v>
      </c>
      <c r="S13" s="9">
        <f t="shared" si="7"/>
        <v>1.6569206886066478E-4</v>
      </c>
      <c r="T13" s="9">
        <f t="shared" si="40"/>
        <v>1.6569206886066478E-4</v>
      </c>
      <c r="U13" s="407">
        <f t="shared" si="8"/>
        <v>0.19568591314104125</v>
      </c>
      <c r="V13" s="409">
        <f t="shared" si="9"/>
        <v>7.6585953203686284E-5</v>
      </c>
      <c r="W13" s="407">
        <f t="shared" si="41"/>
        <v>7.6585953203686284E-5</v>
      </c>
      <c r="X13" s="407">
        <f t="shared" si="10"/>
        <v>0.19568591314104125</v>
      </c>
      <c r="Y13" s="407">
        <f t="shared" si="11"/>
        <v>2.2975785961105888E-4</v>
      </c>
      <c r="Z13" s="407">
        <f t="shared" si="12"/>
        <v>3.0009092937005728E-2</v>
      </c>
      <c r="AA13" s="407">
        <f t="shared" si="13"/>
        <v>4.0147399563998765E-2</v>
      </c>
      <c r="AB13" s="407">
        <f t="shared" si="14"/>
        <v>4.2122614736842092E-3</v>
      </c>
      <c r="AC13" s="407">
        <f t="shared" si="15"/>
        <v>7.4601939910707099E-2</v>
      </c>
      <c r="AD13" s="407">
        <f t="shared" si="16"/>
        <v>0.37656220237674093</v>
      </c>
      <c r="AE13" s="407">
        <f t="shared" si="17"/>
        <v>8.5079455355292961E-4</v>
      </c>
      <c r="AF13" s="407">
        <f t="shared" si="18"/>
        <v>5.9402614736842095E-3</v>
      </c>
      <c r="AG13" s="407">
        <f t="shared" si="19"/>
        <v>6.7922117825953811E-3</v>
      </c>
      <c r="AH13" s="407">
        <f t="shared" si="20"/>
        <v>0</v>
      </c>
      <c r="AI13">
        <f t="shared" si="21"/>
        <v>0</v>
      </c>
      <c r="AJ13" s="408">
        <f t="shared" si="22"/>
        <v>0.136795896</v>
      </c>
      <c r="AK13">
        <f t="shared" si="23"/>
        <v>4.8000000000000001E-2</v>
      </c>
      <c r="AL13" s="408">
        <f t="shared" si="24"/>
        <v>0.1215</v>
      </c>
      <c r="AM13" s="408">
        <f t="shared" si="25"/>
        <v>0.31645971316818772</v>
      </c>
      <c r="AN13" s="408">
        <f t="shared" si="42"/>
        <v>0.16949999999999998</v>
      </c>
      <c r="AO13" s="408">
        <f t="shared" si="26"/>
        <v>0.59153520525262759</v>
      </c>
      <c r="AP13">
        <f t="shared" si="27"/>
        <v>0.61199999999999999</v>
      </c>
      <c r="AQ13" s="10">
        <f t="shared" si="43"/>
        <v>0.50850195102646656</v>
      </c>
      <c r="AR13" s="63">
        <f t="shared" si="28"/>
        <v>3.7300969955353551</v>
      </c>
      <c r="AS13" s="63">
        <f t="shared" si="44"/>
        <v>0.33961058912976905</v>
      </c>
      <c r="AT13" s="10"/>
      <c r="AU13">
        <f t="shared" si="45"/>
        <v>50.850195102646659</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0.21266249999999998</v>
      </c>
      <c r="J14" s="408">
        <f t="shared" si="2"/>
        <v>1.4102881578947364</v>
      </c>
      <c r="K14" s="408">
        <f t="shared" si="31"/>
        <v>0.85514407894736821</v>
      </c>
      <c r="L14" s="408">
        <f t="shared" si="32"/>
        <v>-0.55514407894736817</v>
      </c>
      <c r="M14" s="63">
        <f t="shared" si="3"/>
        <v>16.424381033945803</v>
      </c>
      <c r="N14" s="407">
        <f t="shared" si="4"/>
        <v>0.4338694780977847</v>
      </c>
      <c r="O14" s="407">
        <f t="shared" si="5"/>
        <v>3.7659887524671399E-3</v>
      </c>
      <c r="P14">
        <f t="shared" si="6"/>
        <v>0.2</v>
      </c>
      <c r="Q14" s="407">
        <f t="shared" si="34"/>
        <v>0.20376598875246715</v>
      </c>
      <c r="R14" s="9">
        <f t="shared" si="39"/>
        <v>0.40711512379773379</v>
      </c>
      <c r="S14" s="9">
        <f t="shared" si="7"/>
        <v>1.6574272402484412E-4</v>
      </c>
      <c r="T14" s="9">
        <f t="shared" si="40"/>
        <v>1.6574272402484412E-4</v>
      </c>
      <c r="U14" s="407">
        <f t="shared" si="8"/>
        <v>0.20008040458259124</v>
      </c>
      <c r="V14" s="409">
        <f t="shared" si="9"/>
        <v>8.0064336595866804E-5</v>
      </c>
      <c r="W14" s="407">
        <f t="shared" si="41"/>
        <v>8.0064336595866804E-5</v>
      </c>
      <c r="X14" s="407">
        <f t="shared" si="10"/>
        <v>0.20008040458259124</v>
      </c>
      <c r="Y14" s="407">
        <f t="shared" si="11"/>
        <v>2.401930097876004E-4</v>
      </c>
      <c r="Z14" s="407">
        <f t="shared" si="12"/>
        <v>3.1104204322334333E-2</v>
      </c>
      <c r="AA14" s="407">
        <f t="shared" si="13"/>
        <v>4.5453713796325186E-2</v>
      </c>
      <c r="AB14" s="407">
        <f t="shared" si="14"/>
        <v>3.9970373684210508E-3</v>
      </c>
      <c r="AC14" s="407">
        <f t="shared" si="15"/>
        <v>8.079902996930742E-2</v>
      </c>
      <c r="AD14" s="407">
        <f t="shared" si="16"/>
        <v>0.38498124074675466</v>
      </c>
      <c r="AE14" s="407">
        <f t="shared" si="17"/>
        <v>8.8926333436146403E-4</v>
      </c>
      <c r="AF14" s="407">
        <f t="shared" si="18"/>
        <v>6.1570373684210512E-3</v>
      </c>
      <c r="AG14" s="407">
        <f t="shared" si="19"/>
        <v>7.0475541290792995E-3</v>
      </c>
      <c r="AH14" s="407">
        <f t="shared" si="20"/>
        <v>0</v>
      </c>
      <c r="AI14">
        <f t="shared" si="21"/>
        <v>0</v>
      </c>
      <c r="AJ14" s="408">
        <f t="shared" si="22"/>
        <v>0.13679486999999999</v>
      </c>
      <c r="AK14">
        <f t="shared" si="23"/>
        <v>4.8000000000000001E-2</v>
      </c>
      <c r="AL14" s="408">
        <f t="shared" si="24"/>
        <v>0.1215</v>
      </c>
      <c r="AM14" s="408">
        <f t="shared" si="25"/>
        <v>0.31645971316818772</v>
      </c>
      <c r="AN14" s="408">
        <f t="shared" si="42"/>
        <v>0.16949999999999998</v>
      </c>
      <c r="AO14" s="408">
        <f t="shared" si="26"/>
        <v>0.59815324991147456</v>
      </c>
      <c r="AP14">
        <f t="shared" si="27"/>
        <v>0.76500000000000001</v>
      </c>
      <c r="AQ14" s="10">
        <f t="shared" si="43"/>
        <v>0.56119882342625849</v>
      </c>
      <c r="AR14" s="63">
        <f t="shared" si="28"/>
        <v>4.0399514984653706</v>
      </c>
      <c r="AS14" s="63">
        <f t="shared" si="44"/>
        <v>0.35237770645396499</v>
      </c>
      <c r="AT14" s="10"/>
      <c r="AU14">
        <f t="shared" si="45"/>
        <v>56.11988234262585</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0.21269499999999997</v>
      </c>
      <c r="J15" s="408">
        <f t="shared" si="2"/>
        <v>1.4105036842105259</v>
      </c>
      <c r="K15" s="408">
        <f t="shared" si="31"/>
        <v>0.88525184210526286</v>
      </c>
      <c r="L15" s="408">
        <f t="shared" si="32"/>
        <v>-0.52525184210526299</v>
      </c>
      <c r="M15" s="63">
        <f t="shared" si="3"/>
        <v>15.539995328558076</v>
      </c>
      <c r="N15" s="407">
        <f t="shared" si="4"/>
        <v>0.44518915859548464</v>
      </c>
      <c r="O15" s="407">
        <f t="shared" si="5"/>
        <v>3.9651251171416253E-3</v>
      </c>
      <c r="P15">
        <f t="shared" si="6"/>
        <v>0.2</v>
      </c>
      <c r="Q15" s="407">
        <f t="shared" si="34"/>
        <v>0.20396512511714163</v>
      </c>
      <c r="R15" s="9">
        <f t="shared" si="39"/>
        <v>0.40717734088595303</v>
      </c>
      <c r="S15" s="9">
        <f t="shared" si="7"/>
        <v>1.6579338693095561E-4</v>
      </c>
      <c r="T15" s="9">
        <f t="shared" si="40"/>
        <v>1.6579338693095561E-4</v>
      </c>
      <c r="U15" s="407">
        <f t="shared" si="8"/>
        <v>0.20531620109791526</v>
      </c>
      <c r="V15" s="409">
        <f t="shared" si="9"/>
        <v>8.430948486655917E-5</v>
      </c>
      <c r="W15" s="407">
        <f t="shared" si="41"/>
        <v>8.430948486655917E-5</v>
      </c>
      <c r="X15" s="407">
        <f t="shared" si="10"/>
        <v>0.20531620109791526</v>
      </c>
      <c r="Y15" s="407">
        <f t="shared" si="11"/>
        <v>2.5292845459967748E-4</v>
      </c>
      <c r="Z15" s="407">
        <f t="shared" si="12"/>
        <v>3.2199315707662934E-2</v>
      </c>
      <c r="AA15" s="407">
        <f t="shared" si="13"/>
        <v>5.0760028028651545E-2</v>
      </c>
      <c r="AB15" s="407">
        <f t="shared" si="14"/>
        <v>3.7818132631578932E-3</v>
      </c>
      <c r="AC15" s="407">
        <f t="shared" si="15"/>
        <v>8.6998486332612188E-2</v>
      </c>
      <c r="AD15" s="407">
        <f t="shared" si="16"/>
        <v>0.39501727113846047</v>
      </c>
      <c r="AE15" s="407">
        <f t="shared" si="17"/>
        <v>9.3623186698605591E-4</v>
      </c>
      <c r="AF15" s="407">
        <f t="shared" si="18"/>
        <v>6.3738132631578921E-3</v>
      </c>
      <c r="AG15" s="407">
        <f t="shared" si="19"/>
        <v>7.3114141659309231E-3</v>
      </c>
      <c r="AH15" s="407">
        <f t="shared" si="20"/>
        <v>0</v>
      </c>
      <c r="AI15">
        <f t="shared" si="21"/>
        <v>0</v>
      </c>
      <c r="AJ15" s="408">
        <f t="shared" si="22"/>
        <v>0.136793844</v>
      </c>
      <c r="AK15">
        <f t="shared" si="23"/>
        <v>4.8000000000000001E-2</v>
      </c>
      <c r="AL15" s="408">
        <f t="shared" si="24"/>
        <v>0.1215</v>
      </c>
      <c r="AM15" s="408">
        <f t="shared" si="25"/>
        <v>0.31645971316818772</v>
      </c>
      <c r="AN15" s="408">
        <f t="shared" si="42"/>
        <v>0.16949999999999998</v>
      </c>
      <c r="AO15" s="408">
        <f t="shared" si="26"/>
        <v>0.60481897248748218</v>
      </c>
      <c r="AP15">
        <f t="shared" si="27"/>
        <v>0.91799999999999993</v>
      </c>
      <c r="AQ15" s="10">
        <f t="shared" si="43"/>
        <v>0.60282936881228411</v>
      </c>
      <c r="AR15" s="63">
        <f t="shared" si="28"/>
        <v>4.3499243166306094</v>
      </c>
      <c r="AS15" s="63">
        <f t="shared" si="44"/>
        <v>0.36557070829654614</v>
      </c>
      <c r="AT15" s="10"/>
      <c r="AU15">
        <f t="shared" si="45"/>
        <v>60.282936881228409</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0.21272749999999999</v>
      </c>
      <c r="J16" s="408">
        <f t="shared" si="2"/>
        <v>1.4107192105263158</v>
      </c>
      <c r="K16" s="408">
        <f t="shared" si="31"/>
        <v>0.91535960526315785</v>
      </c>
      <c r="L16" s="408">
        <f t="shared" si="32"/>
        <v>-0.49535960526315787</v>
      </c>
      <c r="M16" s="63">
        <f t="shared" si="3"/>
        <v>14.655609623170349</v>
      </c>
      <c r="N16" s="407">
        <f t="shared" si="4"/>
        <v>0.4581965272445867</v>
      </c>
      <c r="O16" s="407">
        <f t="shared" si="5"/>
        <v>4.2002920737575561E-3</v>
      </c>
      <c r="P16">
        <f t="shared" si="6"/>
        <v>0.2</v>
      </c>
      <c r="Q16" s="407">
        <f t="shared" si="34"/>
        <v>0.20420029207375756</v>
      </c>
      <c r="R16" s="9">
        <f t="shared" si="39"/>
        <v>0.40723955797417238</v>
      </c>
      <c r="S16" s="9">
        <f t="shared" si="7"/>
        <v>1.658440575789993E-4</v>
      </c>
      <c r="T16" s="9">
        <f t="shared" si="40"/>
        <v>1.658440575789993E-4</v>
      </c>
      <c r="U16" s="407">
        <f t="shared" si="8"/>
        <v>0.21133119625042718</v>
      </c>
      <c r="V16" s="409">
        <f t="shared" si="9"/>
        <v>8.9321749017273139E-5</v>
      </c>
      <c r="W16" s="407">
        <f t="shared" si="41"/>
        <v>8.9321749017273139E-5</v>
      </c>
      <c r="X16" s="407">
        <f t="shared" si="10"/>
        <v>0.21133119625042718</v>
      </c>
      <c r="Y16" s="407">
        <f t="shared" si="11"/>
        <v>2.6796524705181943E-4</v>
      </c>
      <c r="Z16" s="407">
        <f t="shared" si="12"/>
        <v>3.3294427092991553E-2</v>
      </c>
      <c r="AA16" s="407">
        <f t="shared" si="13"/>
        <v>5.6066342260977911E-2</v>
      </c>
      <c r="AB16" s="407">
        <f t="shared" si="14"/>
        <v>3.5665891578947361E-3</v>
      </c>
      <c r="AC16" s="407">
        <f t="shared" si="15"/>
        <v>9.3200318648198388E-2</v>
      </c>
      <c r="AD16" s="407">
        <f t="shared" si="16"/>
        <v>0.40655034506240767</v>
      </c>
      <c r="AE16" s="407">
        <f t="shared" si="17"/>
        <v>9.9169909842217641E-4</v>
      </c>
      <c r="AF16" s="407">
        <f t="shared" si="18"/>
        <v>6.5905891578947363E-3</v>
      </c>
      <c r="AG16" s="407">
        <f t="shared" si="19"/>
        <v>7.5837924243388798E-3</v>
      </c>
      <c r="AH16" s="407">
        <f t="shared" si="20"/>
        <v>0</v>
      </c>
      <c r="AI16">
        <f t="shared" si="21"/>
        <v>0</v>
      </c>
      <c r="AJ16" s="408">
        <f t="shared" si="22"/>
        <v>0.13679281800000001</v>
      </c>
      <c r="AK16">
        <f t="shared" si="23"/>
        <v>4.8000000000000001E-2</v>
      </c>
      <c r="AL16" s="408">
        <f t="shared" si="24"/>
        <v>0.1215</v>
      </c>
      <c r="AM16" s="408">
        <f t="shared" si="25"/>
        <v>0.31645971316818772</v>
      </c>
      <c r="AN16" s="408">
        <f t="shared" si="42"/>
        <v>0.16949999999999998</v>
      </c>
      <c r="AO16" s="408">
        <f t="shared" si="26"/>
        <v>0.61153238695289103</v>
      </c>
      <c r="AP16">
        <f t="shared" si="27"/>
        <v>1.071</v>
      </c>
      <c r="AQ16" s="10">
        <f t="shared" si="43"/>
        <v>0.63654049592448458</v>
      </c>
      <c r="AR16" s="63">
        <f t="shared" si="28"/>
        <v>4.6600159324099195</v>
      </c>
      <c r="AS16" s="63">
        <f t="shared" si="44"/>
        <v>0.379189621216944</v>
      </c>
      <c r="AT16" s="10"/>
      <c r="AU16">
        <f t="shared" si="45"/>
        <v>63.654049592448459</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0.21275999999999998</v>
      </c>
      <c r="J17" s="408">
        <f t="shared" si="2"/>
        <v>1.4109347368421048</v>
      </c>
      <c r="K17" s="408">
        <f t="shared" si="31"/>
        <v>0.94546736842105239</v>
      </c>
      <c r="L17" s="408">
        <f t="shared" si="32"/>
        <v>-0.46546736842105241</v>
      </c>
      <c r="M17" s="63">
        <f t="shared" si="3"/>
        <v>13.771223917782615</v>
      </c>
      <c r="N17" s="407">
        <f t="shared" si="4"/>
        <v>0.47275229874531011</v>
      </c>
      <c r="O17" s="407">
        <f t="shared" si="5"/>
        <v>4.4714936878613477E-3</v>
      </c>
      <c r="P17">
        <f t="shared" si="6"/>
        <v>0.2</v>
      </c>
      <c r="Q17" s="407">
        <f t="shared" si="34"/>
        <v>0.20447149368786136</v>
      </c>
      <c r="R17" s="9">
        <f t="shared" si="39"/>
        <v>0.40730177506239151</v>
      </c>
      <c r="S17" s="9">
        <f t="shared" si="7"/>
        <v>1.6589473596897498E-4</v>
      </c>
      <c r="T17" s="9">
        <f t="shared" si="40"/>
        <v>1.6589473596897498E-4</v>
      </c>
      <c r="U17" s="407">
        <f t="shared" si="8"/>
        <v>0.2180613217073562</v>
      </c>
      <c r="V17" s="409">
        <f t="shared" si="9"/>
        <v>9.5101480049518199E-5</v>
      </c>
      <c r="W17" s="407">
        <f t="shared" si="41"/>
        <v>9.5101480049518199E-5</v>
      </c>
      <c r="X17" s="407">
        <f t="shared" si="10"/>
        <v>0.2180613217073562</v>
      </c>
      <c r="Y17" s="407">
        <f t="shared" si="11"/>
        <v>2.853044401485546E-4</v>
      </c>
      <c r="Z17" s="407">
        <f t="shared" si="12"/>
        <v>3.4389538478320152E-2</v>
      </c>
      <c r="AA17" s="407">
        <f t="shared" si="13"/>
        <v>6.1372656493304312E-2</v>
      </c>
      <c r="AB17" s="407">
        <f t="shared" si="14"/>
        <v>3.3513650526315773E-3</v>
      </c>
      <c r="AC17" s="407">
        <f t="shared" si="15"/>
        <v>9.9404536575535773E-2</v>
      </c>
      <c r="AD17" s="407">
        <f t="shared" si="16"/>
        <v>0.41945678674234826</v>
      </c>
      <c r="AE17" s="407">
        <f t="shared" si="17"/>
        <v>1.055663975665295E-3</v>
      </c>
      <c r="AF17" s="407">
        <f t="shared" si="18"/>
        <v>6.8073650526315772E-3</v>
      </c>
      <c r="AG17" s="407">
        <f t="shared" si="19"/>
        <v>7.8646895221785428E-3</v>
      </c>
      <c r="AH17" s="407">
        <f t="shared" si="20"/>
        <v>0</v>
      </c>
      <c r="AI17">
        <f t="shared" si="21"/>
        <v>0</v>
      </c>
      <c r="AJ17" s="408">
        <f t="shared" si="22"/>
        <v>0.13679179200000002</v>
      </c>
      <c r="AK17">
        <f t="shared" si="23"/>
        <v>4.8000000000000001E-2</v>
      </c>
      <c r="AL17" s="408">
        <f t="shared" si="24"/>
        <v>0.1215</v>
      </c>
      <c r="AM17" s="408">
        <f t="shared" si="25"/>
        <v>0.31645971316818772</v>
      </c>
      <c r="AN17" s="408">
        <f t="shared" si="42"/>
        <v>0.16949999999999998</v>
      </c>
      <c r="AO17" s="408">
        <f t="shared" si="26"/>
        <v>0.61829350800159422</v>
      </c>
      <c r="AP17">
        <f t="shared" si="27"/>
        <v>1.224</v>
      </c>
      <c r="AQ17" s="10">
        <f t="shared" si="43"/>
        <v>0.66438924888125961</v>
      </c>
      <c r="AR17" s="63">
        <f t="shared" si="28"/>
        <v>4.9702268287767888</v>
      </c>
      <c r="AS17" s="63">
        <f t="shared" si="44"/>
        <v>0.39323447610892714</v>
      </c>
      <c r="AT17" s="10"/>
      <c r="AU17">
        <f t="shared" si="45"/>
        <v>66.438924888125968</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9.5</v>
      </c>
      <c r="C18" s="419" t="s">
        <v>11</v>
      </c>
      <c r="D18" s="31" t="s">
        <v>190</v>
      </c>
      <c r="G18">
        <v>9</v>
      </c>
      <c r="H18">
        <f t="shared" si="0"/>
        <v>0.27</v>
      </c>
      <c r="I18" s="407">
        <f t="shared" si="1"/>
        <v>0.21279249999999997</v>
      </c>
      <c r="J18" s="408">
        <f t="shared" si="2"/>
        <v>1.4111502631578943</v>
      </c>
      <c r="K18" s="408">
        <f t="shared" si="31"/>
        <v>0.97557513157894715</v>
      </c>
      <c r="L18" s="408">
        <f t="shared" si="32"/>
        <v>-0.43557513157894712</v>
      </c>
      <c r="M18" s="63">
        <f t="shared" si="3"/>
        <v>12.886838212394883</v>
      </c>
      <c r="N18" s="407">
        <f t="shared" si="4"/>
        <v>0.48871814177589401</v>
      </c>
      <c r="O18" s="407">
        <f t="shared" si="5"/>
        <v>4.7787346482483272E-3</v>
      </c>
      <c r="P18">
        <f t="shared" si="6"/>
        <v>0.2</v>
      </c>
      <c r="Q18" s="407">
        <f t="shared" si="34"/>
        <v>0.20477873464824833</v>
      </c>
      <c r="R18" s="9">
        <f t="shared" si="39"/>
        <v>0.40736399215061075</v>
      </c>
      <c r="S18" s="9">
        <f t="shared" si="7"/>
        <v>1.6594542210088286E-4</v>
      </c>
      <c r="T18" s="9">
        <f t="shared" si="40"/>
        <v>1.6594542210088286E-4</v>
      </c>
      <c r="U18" s="407">
        <f t="shared" si="8"/>
        <v>0.2254429295462648</v>
      </c>
      <c r="V18" s="409">
        <f t="shared" si="9"/>
        <v>1.0164902896480423E-4</v>
      </c>
      <c r="W18" s="407">
        <f t="shared" si="41"/>
        <v>1.0164902896480423E-4</v>
      </c>
      <c r="X18" s="407">
        <f t="shared" si="10"/>
        <v>0.2254429295462648</v>
      </c>
      <c r="Y18" s="407">
        <f t="shared" si="11"/>
        <v>3.0494708689441269E-4</v>
      </c>
      <c r="Z18" s="407">
        <f t="shared" si="12"/>
        <v>3.5484649863648764E-2</v>
      </c>
      <c r="AA18" s="407">
        <f t="shared" si="13"/>
        <v>6.6678970725630712E-2</v>
      </c>
      <c r="AB18" s="407">
        <f t="shared" si="14"/>
        <v>3.1361409473684193E-3</v>
      </c>
      <c r="AC18" s="407">
        <f t="shared" si="15"/>
        <v>0.10561114978603646</v>
      </c>
      <c r="AD18" s="407">
        <f t="shared" si="16"/>
        <v>0.43361377701646048</v>
      </c>
      <c r="AE18" s="407">
        <f t="shared" si="17"/>
        <v>1.1281254457108842E-3</v>
      </c>
      <c r="AF18" s="407">
        <f t="shared" si="18"/>
        <v>7.0241409473684197E-3</v>
      </c>
      <c r="AG18" s="407">
        <f t="shared" si="19"/>
        <v>8.1541061640094323E-3</v>
      </c>
      <c r="AH18" s="407">
        <f t="shared" si="20"/>
        <v>0</v>
      </c>
      <c r="AI18">
        <f t="shared" si="21"/>
        <v>0</v>
      </c>
      <c r="AJ18" s="408">
        <f t="shared" si="22"/>
        <v>0.13679076600000001</v>
      </c>
      <c r="AK18">
        <f t="shared" si="23"/>
        <v>4.8000000000000001E-2</v>
      </c>
      <c r="AL18" s="408">
        <f t="shared" si="24"/>
        <v>0.1215</v>
      </c>
      <c r="AM18" s="408">
        <f t="shared" si="25"/>
        <v>0.31645971316818772</v>
      </c>
      <c r="AN18" s="408">
        <f t="shared" si="42"/>
        <v>0.16949999999999998</v>
      </c>
      <c r="AO18" s="408">
        <f t="shared" si="26"/>
        <v>0.62510235104935985</v>
      </c>
      <c r="AP18">
        <f t="shared" si="27"/>
        <v>1.377</v>
      </c>
      <c r="AQ18" s="10">
        <f t="shared" si="43"/>
        <v>0.6877770256242266</v>
      </c>
      <c r="AR18" s="63">
        <f t="shared" si="28"/>
        <v>5.280557489301823</v>
      </c>
      <c r="AS18" s="63">
        <f t="shared" si="44"/>
        <v>0.40770530820047163</v>
      </c>
      <c r="AT18" s="10"/>
      <c r="AU18">
        <f t="shared" si="45"/>
        <v>68.777702562422661</v>
      </c>
      <c r="BC18" t="s">
        <v>233</v>
      </c>
      <c r="BE18" s="28"/>
      <c r="BF18" s="29"/>
    </row>
    <row r="19" spans="1:69" x14ac:dyDescent="0.25">
      <c r="A19" s="45" t="s">
        <v>12</v>
      </c>
      <c r="B19" s="49">
        <f>Rdcr*1000</f>
        <v>20</v>
      </c>
      <c r="C19" s="417" t="s">
        <v>621</v>
      </c>
      <c r="D19" s="31" t="s">
        <v>191</v>
      </c>
      <c r="G19">
        <v>10</v>
      </c>
      <c r="H19">
        <f t="shared" si="0"/>
        <v>0.30000000000000004</v>
      </c>
      <c r="I19" s="407">
        <f t="shared" si="1"/>
        <v>0.21282500000000001</v>
      </c>
      <c r="J19" s="408">
        <f t="shared" si="2"/>
        <v>1.411365789473684</v>
      </c>
      <c r="K19" s="408">
        <f t="shared" si="31"/>
        <v>1.0056828947368421</v>
      </c>
      <c r="L19" s="408">
        <f t="shared" si="32"/>
        <v>-0.40568289473684194</v>
      </c>
      <c r="M19" s="63">
        <f t="shared" si="3"/>
        <v>12.002452507007158</v>
      </c>
      <c r="N19" s="407">
        <f t="shared" si="4"/>
        <v>0.50596058737289307</v>
      </c>
      <c r="O19" s="407">
        <f t="shared" si="5"/>
        <v>5.1220202671653997E-3</v>
      </c>
      <c r="P19">
        <f t="shared" si="6"/>
        <v>0.2</v>
      </c>
      <c r="Q19" s="407">
        <f t="shared" si="34"/>
        <v>0.20512202026716542</v>
      </c>
      <c r="R19" s="9">
        <f t="shared" si="39"/>
        <v>0.40742620923883011</v>
      </c>
      <c r="S19" s="9">
        <f t="shared" si="7"/>
        <v>1.6599611597472298E-4</v>
      </c>
      <c r="T19" s="9">
        <f t="shared" si="40"/>
        <v>1.6599611597472298E-4</v>
      </c>
      <c r="U19" s="407">
        <f t="shared" si="8"/>
        <v>0.23341459547834709</v>
      </c>
      <c r="V19" s="409">
        <f t="shared" si="9"/>
        <v>1.0896474676464082E-4</v>
      </c>
      <c r="W19" s="407">
        <f t="shared" si="41"/>
        <v>1.0896474676464082E-4</v>
      </c>
      <c r="X19" s="407">
        <f t="shared" si="10"/>
        <v>0.23341459547834709</v>
      </c>
      <c r="Y19" s="407">
        <f t="shared" si="11"/>
        <v>3.2689424029392245E-4</v>
      </c>
      <c r="Z19" s="407">
        <f t="shared" si="12"/>
        <v>3.6579761248977376E-2</v>
      </c>
      <c r="AA19" s="407">
        <f t="shared" si="13"/>
        <v>7.1985284957957058E-2</v>
      </c>
      <c r="AB19" s="407">
        <f t="shared" si="14"/>
        <v>2.9209168421052622E-3</v>
      </c>
      <c r="AC19" s="407">
        <f t="shared" si="15"/>
        <v>0.11182016796310477</v>
      </c>
      <c r="AD19" s="407">
        <f t="shared" si="16"/>
        <v>0.44890282087819688</v>
      </c>
      <c r="AE19" s="407">
        <f t="shared" si="17"/>
        <v>1.2090824555544151E-3</v>
      </c>
      <c r="AF19" s="407">
        <f t="shared" si="18"/>
        <v>7.2409168421052631E-3</v>
      </c>
      <c r="AG19" s="407">
        <f t="shared" si="19"/>
        <v>8.452043141074771E-3</v>
      </c>
      <c r="AH19" s="407">
        <f t="shared" si="20"/>
        <v>0</v>
      </c>
      <c r="AI19">
        <f t="shared" si="21"/>
        <v>0</v>
      </c>
      <c r="AJ19" s="408">
        <f t="shared" si="22"/>
        <v>0.13678974000000002</v>
      </c>
      <c r="AK19">
        <f t="shared" si="23"/>
        <v>4.8000000000000001E-2</v>
      </c>
      <c r="AL19" s="408">
        <f t="shared" si="24"/>
        <v>0.1215</v>
      </c>
      <c r="AM19" s="408">
        <f t="shared" si="25"/>
        <v>0.31645971316818772</v>
      </c>
      <c r="AN19" s="408">
        <f t="shared" si="42"/>
        <v>0.16949999999999998</v>
      </c>
      <c r="AO19" s="408">
        <f t="shared" si="26"/>
        <v>0.63195893223408439</v>
      </c>
      <c r="AP19">
        <f t="shared" si="27"/>
        <v>1.53</v>
      </c>
      <c r="AQ19" s="10">
        <f t="shared" si="43"/>
        <v>0.70769151864460134</v>
      </c>
      <c r="AR19" s="63">
        <f t="shared" si="28"/>
        <v>5.591008398155239</v>
      </c>
      <c r="AS19" s="63">
        <f t="shared" si="44"/>
        <v>0.42260215705373855</v>
      </c>
      <c r="AT19" s="10"/>
      <c r="AU19">
        <f t="shared" si="45"/>
        <v>70.769151864460127</v>
      </c>
      <c r="BC19" t="s">
        <v>234</v>
      </c>
      <c r="BE19" s="28"/>
      <c r="BF19" s="29"/>
    </row>
    <row r="20" spans="1:69" x14ac:dyDescent="0.25">
      <c r="A20" s="45" t="s">
        <v>155</v>
      </c>
      <c r="B20" s="49">
        <f>Ltc*1000000</f>
        <v>4000</v>
      </c>
      <c r="C20" s="419" t="s">
        <v>154</v>
      </c>
      <c r="D20" s="31" t="s">
        <v>176</v>
      </c>
      <c r="G20">
        <v>11</v>
      </c>
      <c r="H20">
        <f t="shared" si="0"/>
        <v>0.33</v>
      </c>
      <c r="I20" s="407">
        <f t="shared" si="1"/>
        <v>0.21285749999999995</v>
      </c>
      <c r="J20" s="408">
        <f t="shared" si="2"/>
        <v>1.4115813157894732</v>
      </c>
      <c r="K20" s="408">
        <f t="shared" si="31"/>
        <v>1.0357906578947367</v>
      </c>
      <c r="L20" s="408">
        <f t="shared" si="32"/>
        <v>-0.37579065789473659</v>
      </c>
      <c r="M20" s="63">
        <f t="shared" si="3"/>
        <v>11.118066801619426</v>
      </c>
      <c r="N20" s="407">
        <f t="shared" si="4"/>
        <v>0.52435371419538457</v>
      </c>
      <c r="O20" s="407">
        <f t="shared" si="5"/>
        <v>5.5013564805407094E-3</v>
      </c>
      <c r="P20">
        <f t="shared" si="6"/>
        <v>0.2</v>
      </c>
      <c r="Q20" s="407">
        <f t="shared" si="34"/>
        <v>0.20550135648054071</v>
      </c>
      <c r="R20" s="9">
        <f t="shared" si="39"/>
        <v>0.40748842632704929</v>
      </c>
      <c r="S20" s="9">
        <f t="shared" si="7"/>
        <v>1.6604681759049508E-4</v>
      </c>
      <c r="T20" s="9">
        <f t="shared" si="40"/>
        <v>1.6604681759049508E-4</v>
      </c>
      <c r="U20" s="407">
        <f t="shared" si="8"/>
        <v>0.24191835859493752</v>
      </c>
      <c r="V20" s="409">
        <f t="shared" si="9"/>
        <v>1.1704898445053756E-4</v>
      </c>
      <c r="W20" s="407">
        <f t="shared" si="41"/>
        <v>1.1704898445053756E-4</v>
      </c>
      <c r="X20" s="407">
        <f t="shared" si="10"/>
        <v>0.24191835859493752</v>
      </c>
      <c r="Y20" s="407">
        <f t="shared" si="11"/>
        <v>3.511469533516127E-4</v>
      </c>
      <c r="Z20" s="407">
        <f t="shared" si="12"/>
        <v>3.7674872634305974E-2</v>
      </c>
      <c r="AA20" s="407">
        <f t="shared" si="13"/>
        <v>7.7291599190283444E-2</v>
      </c>
      <c r="AB20" s="407">
        <f t="shared" si="14"/>
        <v>2.7056927368421034E-3</v>
      </c>
      <c r="AC20" s="407">
        <f t="shared" si="15"/>
        <v>0.1180316008021873</v>
      </c>
      <c r="AD20" s="407">
        <f t="shared" si="16"/>
        <v>0.4652121294261643</v>
      </c>
      <c r="AE20" s="407">
        <f t="shared" si="17"/>
        <v>1.2985339521913574E-3</v>
      </c>
      <c r="AF20" s="407">
        <f t="shared" si="18"/>
        <v>7.457692736842104E-3</v>
      </c>
      <c r="AG20" s="407">
        <f t="shared" si="19"/>
        <v>8.7585013313032627E-3</v>
      </c>
      <c r="AH20" s="407">
        <f t="shared" si="20"/>
        <v>0</v>
      </c>
      <c r="AI20">
        <f t="shared" si="21"/>
        <v>0</v>
      </c>
      <c r="AJ20" s="408">
        <f t="shared" si="22"/>
        <v>0.13678871400000001</v>
      </c>
      <c r="AK20">
        <f t="shared" si="23"/>
        <v>4.8000000000000001E-2</v>
      </c>
      <c r="AL20" s="408">
        <f t="shared" si="24"/>
        <v>0.1215</v>
      </c>
      <c r="AM20" s="408">
        <f t="shared" si="25"/>
        <v>0.31645971316818772</v>
      </c>
      <c r="AN20" s="408">
        <f t="shared" si="42"/>
        <v>0.16949999999999998</v>
      </c>
      <c r="AO20" s="408">
        <f t="shared" si="26"/>
        <v>0.63886326841607222</v>
      </c>
      <c r="AP20">
        <f t="shared" si="27"/>
        <v>1.6830000000000001</v>
      </c>
      <c r="AQ20" s="10">
        <f t="shared" si="43"/>
        <v>0.72484888446859685</v>
      </c>
      <c r="AR20" s="63">
        <f t="shared" si="28"/>
        <v>5.9015800401093648</v>
      </c>
      <c r="AS20" s="63">
        <f t="shared" si="44"/>
        <v>0.43792506656516311</v>
      </c>
      <c r="AT20" s="10"/>
      <c r="AU20">
        <f t="shared" si="45"/>
        <v>72.484888446859685</v>
      </c>
      <c r="BE20" s="28"/>
      <c r="BF20" s="29"/>
    </row>
    <row r="21" spans="1:69" x14ac:dyDescent="0.25">
      <c r="A21" s="35" t="s">
        <v>250</v>
      </c>
      <c r="B21" s="49">
        <f>ThetaCa</f>
        <v>20</v>
      </c>
      <c r="C21" s="419" t="s">
        <v>720</v>
      </c>
      <c r="D21" s="36" t="s">
        <v>251</v>
      </c>
      <c r="G21">
        <v>12</v>
      </c>
      <c r="H21">
        <f t="shared" si="0"/>
        <v>0.36</v>
      </c>
      <c r="I21" s="407">
        <f t="shared" si="1"/>
        <v>0.21289</v>
      </c>
      <c r="J21" s="408">
        <f t="shared" si="2"/>
        <v>1.4117968421052629</v>
      </c>
      <c r="K21" s="408">
        <f t="shared" si="31"/>
        <v>1.0658984210526314</v>
      </c>
      <c r="L21" s="408">
        <f t="shared" si="32"/>
        <v>-0.34589842105263147</v>
      </c>
      <c r="M21" s="63">
        <f t="shared" si="3"/>
        <v>10.233681096231699</v>
      </c>
      <c r="N21" s="407">
        <f t="shared" si="4"/>
        <v>0.54378077103571743</v>
      </c>
      <c r="O21" s="407">
        <f t="shared" si="5"/>
        <v>5.9167498482402998E-3</v>
      </c>
      <c r="P21">
        <f t="shared" si="6"/>
        <v>0.2</v>
      </c>
      <c r="Q21" s="407">
        <f t="shared" si="34"/>
        <v>0.20591674984824032</v>
      </c>
      <c r="R21" s="9">
        <f t="shared" si="39"/>
        <v>0.40755064341526859</v>
      </c>
      <c r="S21" s="9">
        <f t="shared" si="7"/>
        <v>1.6609752694819941E-4</v>
      </c>
      <c r="T21" s="9">
        <f t="shared" si="40"/>
        <v>1.6609752694819941E-4</v>
      </c>
      <c r="U21" s="407">
        <f t="shared" si="8"/>
        <v>0.25090047132678361</v>
      </c>
      <c r="V21" s="409">
        <f t="shared" si="9"/>
        <v>1.2590209302400433E-4</v>
      </c>
      <c r="W21" s="407">
        <f t="shared" si="41"/>
        <v>1.2590209302400433E-4</v>
      </c>
      <c r="X21" s="407">
        <f t="shared" si="10"/>
        <v>0.25090047132678361</v>
      </c>
      <c r="Y21" s="407">
        <f t="shared" si="11"/>
        <v>3.7770627907201295E-4</v>
      </c>
      <c r="Z21" s="407">
        <f t="shared" si="12"/>
        <v>3.8769984019634579E-2</v>
      </c>
      <c r="AA21" s="407">
        <f t="shared" si="13"/>
        <v>8.2597913422609817E-2</v>
      </c>
      <c r="AB21" s="407">
        <f t="shared" si="14"/>
        <v>2.4904686315789463E-3</v>
      </c>
      <c r="AC21" s="407">
        <f t="shared" si="15"/>
        <v>0.12424545801082273</v>
      </c>
      <c r="AD21" s="407">
        <f t="shared" si="16"/>
        <v>0.482438058652297</v>
      </c>
      <c r="AE21" s="407">
        <f t="shared" si="17"/>
        <v>1.3964788826171829E-3</v>
      </c>
      <c r="AF21" s="407">
        <f t="shared" si="18"/>
        <v>7.6744686315789465E-3</v>
      </c>
      <c r="AG21" s="407">
        <f t="shared" si="19"/>
        <v>9.0734816993131105E-3</v>
      </c>
      <c r="AH21" s="407">
        <f t="shared" si="20"/>
        <v>0</v>
      </c>
      <c r="AI21">
        <f t="shared" si="21"/>
        <v>0</v>
      </c>
      <c r="AJ21" s="408">
        <f t="shared" si="22"/>
        <v>0.13678768800000002</v>
      </c>
      <c r="AK21">
        <f t="shared" si="23"/>
        <v>4.8000000000000001E-2</v>
      </c>
      <c r="AL21" s="408">
        <f t="shared" si="24"/>
        <v>0.1215</v>
      </c>
      <c r="AM21" s="408">
        <f t="shared" si="25"/>
        <v>0.31645971316818772</v>
      </c>
      <c r="AN21" s="408">
        <f t="shared" si="42"/>
        <v>0.16949999999999998</v>
      </c>
      <c r="AO21" s="408">
        <f t="shared" si="26"/>
        <v>0.64581537717834836</v>
      </c>
      <c r="AP21">
        <f t="shared" si="27"/>
        <v>1.8359999999999999</v>
      </c>
      <c r="AQ21" s="10">
        <f t="shared" si="43"/>
        <v>0.73978105578804354</v>
      </c>
      <c r="AR21" s="63">
        <f t="shared" si="28"/>
        <v>6.2122729005411363</v>
      </c>
      <c r="AS21" s="63">
        <f t="shared" si="44"/>
        <v>0.45367408496565553</v>
      </c>
      <c r="AT21" s="10"/>
      <c r="AU21">
        <f t="shared" si="45"/>
        <v>73.97810557880436</v>
      </c>
      <c r="BE21" s="28"/>
      <c r="BF21" s="29"/>
    </row>
    <row r="22" spans="1:69" x14ac:dyDescent="0.25">
      <c r="A22" s="46" t="s">
        <v>127</v>
      </c>
      <c r="B22" s="49">
        <f>Cin*1000000</f>
        <v>110</v>
      </c>
      <c r="C22" s="420" t="s">
        <v>30</v>
      </c>
      <c r="D22" s="31" t="s">
        <v>177</v>
      </c>
      <c r="G22">
        <v>13</v>
      </c>
      <c r="H22">
        <f t="shared" si="0"/>
        <v>0.39</v>
      </c>
      <c r="I22" s="407">
        <f t="shared" si="1"/>
        <v>0.21292249999999999</v>
      </c>
      <c r="J22" s="408">
        <f t="shared" si="2"/>
        <v>1.4120123684210524</v>
      </c>
      <c r="K22" s="408">
        <f t="shared" si="31"/>
        <v>1.0960061842105262</v>
      </c>
      <c r="L22" s="408">
        <f t="shared" si="32"/>
        <v>-0.31600618421052618</v>
      </c>
      <c r="M22" s="63">
        <f t="shared" si="3"/>
        <v>9.3492953908439702</v>
      </c>
      <c r="N22" s="407">
        <f t="shared" si="4"/>
        <v>0.56413495198209074</v>
      </c>
      <c r="O22" s="407">
        <f t="shared" si="5"/>
        <v>6.3682075543517631E-3</v>
      </c>
      <c r="P22">
        <f t="shared" si="6"/>
        <v>0.2</v>
      </c>
      <c r="Q22" s="407">
        <f t="shared" si="34"/>
        <v>0.20636820755435178</v>
      </c>
      <c r="R22" s="9">
        <f t="shared" si="39"/>
        <v>0.40761286050348783</v>
      </c>
      <c r="S22" s="9">
        <f t="shared" si="7"/>
        <v>1.6614824404783581E-4</v>
      </c>
      <c r="T22" s="9">
        <f t="shared" si="40"/>
        <v>1.6614824404783581E-4</v>
      </c>
      <c r="U22" s="407">
        <f t="shared" si="8"/>
        <v>0.26031175874953344</v>
      </c>
      <c r="V22" s="409">
        <f t="shared" si="9"/>
        <v>1.3552442348655061E-4</v>
      </c>
      <c r="W22" s="407">
        <f t="shared" si="41"/>
        <v>1.3552442348655061E-4</v>
      </c>
      <c r="X22" s="407">
        <f t="shared" si="10"/>
        <v>0.26031175874953344</v>
      </c>
      <c r="Y22" s="407">
        <f t="shared" si="11"/>
        <v>4.0657327045965182E-4</v>
      </c>
      <c r="Z22" s="407">
        <f t="shared" si="12"/>
        <v>3.9865095404963191E-2</v>
      </c>
      <c r="AA22" s="407">
        <f t="shared" si="13"/>
        <v>8.7904227654936176E-2</v>
      </c>
      <c r="AB22" s="407">
        <f t="shared" si="14"/>
        <v>2.2752445263157883E-3</v>
      </c>
      <c r="AC22" s="407">
        <f t="shared" si="15"/>
        <v>0.13046174930869206</v>
      </c>
      <c r="AD22" s="407">
        <f t="shared" si="16"/>
        <v>0.50048579630650913</v>
      </c>
      <c r="AE22" s="407">
        <f t="shared" si="17"/>
        <v>1.5029161938273634E-3</v>
      </c>
      <c r="AF22" s="407">
        <f t="shared" si="18"/>
        <v>7.8912445263157882E-3</v>
      </c>
      <c r="AG22" s="407">
        <f t="shared" si="19"/>
        <v>9.3969852964181817E-3</v>
      </c>
      <c r="AH22" s="407">
        <f t="shared" si="20"/>
        <v>0</v>
      </c>
      <c r="AI22">
        <f t="shared" si="21"/>
        <v>0</v>
      </c>
      <c r="AJ22" s="408">
        <f t="shared" si="22"/>
        <v>0.136786662</v>
      </c>
      <c r="AK22">
        <f t="shared" si="23"/>
        <v>4.8000000000000001E-2</v>
      </c>
      <c r="AL22" s="408">
        <f t="shared" si="24"/>
        <v>0.1215</v>
      </c>
      <c r="AM22" s="408">
        <f t="shared" si="25"/>
        <v>0.31645971316818772</v>
      </c>
      <c r="AN22" s="408">
        <f t="shared" si="42"/>
        <v>0.16949999999999998</v>
      </c>
      <c r="AO22" s="408">
        <f t="shared" si="26"/>
        <v>0.65281527682699636</v>
      </c>
      <c r="AP22">
        <f t="shared" si="27"/>
        <v>1.9889999999999999</v>
      </c>
      <c r="AQ22" s="10">
        <f t="shared" si="43"/>
        <v>0.75289139912497105</v>
      </c>
      <c r="AR22" s="63">
        <f t="shared" si="28"/>
        <v>6.5230874654346032</v>
      </c>
      <c r="AS22" s="63">
        <f t="shared" si="44"/>
        <v>0.46984926482090911</v>
      </c>
      <c r="AT22" s="10"/>
      <c r="AU22">
        <f t="shared" si="45"/>
        <v>75.289139912497106</v>
      </c>
      <c r="BE22" s="28"/>
      <c r="BF22" s="29"/>
    </row>
    <row r="23" spans="1:69" x14ac:dyDescent="0.25">
      <c r="A23" s="46" t="s">
        <v>159</v>
      </c>
      <c r="B23" s="49">
        <f>RCinEsr*1000</f>
        <v>2</v>
      </c>
      <c r="C23" s="417" t="s">
        <v>621</v>
      </c>
      <c r="D23" s="31" t="s">
        <v>178</v>
      </c>
      <c r="G23">
        <v>14</v>
      </c>
      <c r="H23">
        <f t="shared" si="0"/>
        <v>0.42000000000000004</v>
      </c>
      <c r="I23" s="407">
        <f t="shared" si="1"/>
        <v>0.21295499999999998</v>
      </c>
      <c r="J23" s="408">
        <f t="shared" si="2"/>
        <v>1.4122278947368418</v>
      </c>
      <c r="K23" s="408">
        <f t="shared" si="31"/>
        <v>1.126113947368421</v>
      </c>
      <c r="L23" s="408">
        <f t="shared" si="32"/>
        <v>-0.28611394736842088</v>
      </c>
      <c r="M23" s="63">
        <f t="shared" si="3"/>
        <v>8.4649096854562398</v>
      </c>
      <c r="N23" s="407">
        <f t="shared" si="4"/>
        <v>0.5853195442571556</v>
      </c>
      <c r="O23" s="407">
        <f t="shared" si="5"/>
        <v>6.8557374074949412E-3</v>
      </c>
      <c r="P23">
        <f t="shared" si="6"/>
        <v>0.2</v>
      </c>
      <c r="Q23" s="407">
        <f t="shared" si="34"/>
        <v>0.20685573740749497</v>
      </c>
      <c r="R23" s="9">
        <f t="shared" si="39"/>
        <v>0.40767507759170707</v>
      </c>
      <c r="S23" s="9">
        <f t="shared" si="7"/>
        <v>1.6619896888940439E-4</v>
      </c>
      <c r="T23" s="9">
        <f t="shared" si="40"/>
        <v>1.6619896888940439E-4</v>
      </c>
      <c r="U23" s="407">
        <f t="shared" si="8"/>
        <v>0.27010768856114237</v>
      </c>
      <c r="V23" s="409">
        <f t="shared" si="9"/>
        <v>1.4591632683968618E-4</v>
      </c>
      <c r="W23" s="407">
        <f t="shared" si="41"/>
        <v>1.4591632683968618E-4</v>
      </c>
      <c r="X23" s="407">
        <f t="shared" si="10"/>
        <v>0.27010768856114237</v>
      </c>
      <c r="Y23" s="407">
        <f t="shared" si="11"/>
        <v>4.3774898051905854E-4</v>
      </c>
      <c r="Z23" s="407">
        <f t="shared" si="12"/>
        <v>4.0960206790291796E-2</v>
      </c>
      <c r="AA23" s="407">
        <f t="shared" si="13"/>
        <v>9.3210541887262563E-2</v>
      </c>
      <c r="AB23" s="407">
        <f t="shared" si="14"/>
        <v>2.0600204210526303E-3</v>
      </c>
      <c r="AC23" s="407">
        <f t="shared" si="15"/>
        <v>0.13668048442766906</v>
      </c>
      <c r="AD23" s="407">
        <f t="shared" si="16"/>
        <v>0.51926949214214502</v>
      </c>
      <c r="AE23" s="407">
        <f t="shared" si="17"/>
        <v>1.6178448328173674E-3</v>
      </c>
      <c r="AF23" s="407">
        <f t="shared" si="18"/>
        <v>8.1080204210526308E-3</v>
      </c>
      <c r="AG23" s="407">
        <f t="shared" si="19"/>
        <v>9.7290132606364255E-3</v>
      </c>
      <c r="AH23" s="407">
        <f t="shared" si="20"/>
        <v>0</v>
      </c>
      <c r="AI23">
        <f t="shared" si="21"/>
        <v>0</v>
      </c>
      <c r="AJ23" s="408">
        <f t="shared" si="22"/>
        <v>0.13678563599999999</v>
      </c>
      <c r="AK23">
        <f t="shared" si="23"/>
        <v>4.8000000000000001E-2</v>
      </c>
      <c r="AL23" s="408">
        <f t="shared" si="24"/>
        <v>0.1215</v>
      </c>
      <c r="AM23" s="408">
        <f t="shared" si="25"/>
        <v>0.31645971316818772</v>
      </c>
      <c r="AN23" s="408">
        <f t="shared" si="42"/>
        <v>0.16949999999999998</v>
      </c>
      <c r="AO23" s="408">
        <f t="shared" si="26"/>
        <v>0.65986298639152952</v>
      </c>
      <c r="AP23">
        <f t="shared" si="27"/>
        <v>2.1419999999999999</v>
      </c>
      <c r="AQ23" s="10">
        <f t="shared" si="43"/>
        <v>0.76449134393921403</v>
      </c>
      <c r="AR23" s="63">
        <f t="shared" si="28"/>
        <v>6.8340242213834532</v>
      </c>
      <c r="AS23" s="63">
        <f t="shared" si="44"/>
        <v>0.48645066303182127</v>
      </c>
      <c r="AT23" s="10"/>
      <c r="AU23">
        <f t="shared" si="45"/>
        <v>76.449134393921398</v>
      </c>
      <c r="BE23" s="28"/>
      <c r="BF23" s="29"/>
    </row>
    <row r="24" spans="1:69" x14ac:dyDescent="0.25">
      <c r="A24" s="45" t="s">
        <v>36</v>
      </c>
      <c r="B24" s="49">
        <f>Cout*1000000</f>
        <v>135</v>
      </c>
      <c r="C24" s="419" t="s">
        <v>30</v>
      </c>
      <c r="D24" s="31" t="s">
        <v>199</v>
      </c>
      <c r="G24">
        <v>15</v>
      </c>
      <c r="H24">
        <f t="shared" si="0"/>
        <v>0.44999999999999996</v>
      </c>
      <c r="I24" s="407">
        <f t="shared" si="1"/>
        <v>0.2129875</v>
      </c>
      <c r="J24" s="408">
        <f t="shared" si="2"/>
        <v>1.4124434210526313</v>
      </c>
      <c r="K24" s="408">
        <f t="shared" si="31"/>
        <v>1.1562217105263155</v>
      </c>
      <c r="L24" s="408">
        <f t="shared" si="32"/>
        <v>-0.2562217105263157</v>
      </c>
      <c r="M24" s="63">
        <f t="shared" si="3"/>
        <v>7.580523980068512</v>
      </c>
      <c r="N24" s="407">
        <f t="shared" si="4"/>
        <v>0.60724764427118605</v>
      </c>
      <c r="O24" s="407">
        <f t="shared" si="5"/>
        <v>7.3793478411596858E-3</v>
      </c>
      <c r="P24">
        <f t="shared" si="6"/>
        <v>0.2</v>
      </c>
      <c r="Q24" s="407">
        <f t="shared" si="34"/>
        <v>0.20737934784115969</v>
      </c>
      <c r="R24" s="9">
        <f t="shared" si="39"/>
        <v>0.40773729467992631</v>
      </c>
      <c r="S24" s="9">
        <f t="shared" si="7"/>
        <v>1.6624970147290509E-4</v>
      </c>
      <c r="T24" s="9">
        <f t="shared" si="40"/>
        <v>1.6624970147290509E-4</v>
      </c>
      <c r="U24" s="407">
        <f t="shared" si="8"/>
        <v>0.28024824181867819</v>
      </c>
      <c r="V24" s="409">
        <f t="shared" si="9"/>
        <v>1.5707815408492066E-4</v>
      </c>
      <c r="W24" s="407">
        <f t="shared" si="41"/>
        <v>1.5707815408492066E-4</v>
      </c>
      <c r="X24" s="407">
        <f t="shared" si="10"/>
        <v>0.28024824181867819</v>
      </c>
      <c r="Y24" s="407">
        <f t="shared" si="11"/>
        <v>4.7123446225476198E-4</v>
      </c>
      <c r="Z24" s="407">
        <f t="shared" si="12"/>
        <v>4.2055318175620394E-2</v>
      </c>
      <c r="AA24" s="407">
        <f t="shared" si="13"/>
        <v>9.8516856119588922E-2</v>
      </c>
      <c r="AB24" s="407">
        <f t="shared" si="14"/>
        <v>1.844796315789473E-3</v>
      </c>
      <c r="AC24" s="407">
        <f t="shared" si="15"/>
        <v>0.14290167311187038</v>
      </c>
      <c r="AD24" s="407">
        <f t="shared" si="16"/>
        <v>0.53871200509218709</v>
      </c>
      <c r="AE24" s="407">
        <f t="shared" si="17"/>
        <v>1.7412637465826677E-3</v>
      </c>
      <c r="AF24" s="407">
        <f t="shared" si="18"/>
        <v>8.3247963157894716E-3</v>
      </c>
      <c r="AG24" s="407">
        <f t="shared" si="19"/>
        <v>1.006956681670048E-2</v>
      </c>
      <c r="AH24" s="407">
        <f t="shared" si="20"/>
        <v>0</v>
      </c>
      <c r="AI24">
        <f t="shared" si="21"/>
        <v>0</v>
      </c>
      <c r="AJ24" s="408">
        <f t="shared" si="22"/>
        <v>0.13678461</v>
      </c>
      <c r="AK24">
        <f t="shared" si="23"/>
        <v>4.8000000000000001E-2</v>
      </c>
      <c r="AL24" s="408">
        <f t="shared" si="24"/>
        <v>0.1215</v>
      </c>
      <c r="AM24" s="408">
        <f t="shared" si="25"/>
        <v>0.31645971316818772</v>
      </c>
      <c r="AN24" s="408">
        <f t="shared" si="42"/>
        <v>0.16949999999999998</v>
      </c>
      <c r="AO24" s="408">
        <f t="shared" si="26"/>
        <v>0.66695852562528835</v>
      </c>
      <c r="AP24">
        <f t="shared" si="27"/>
        <v>2.2949999999999995</v>
      </c>
      <c r="AQ24" s="10">
        <f t="shared" si="43"/>
        <v>0.77482516387210743</v>
      </c>
      <c r="AR24" s="63">
        <f t="shared" si="28"/>
        <v>7.1450836555935187</v>
      </c>
      <c r="AS24" s="63">
        <f t="shared" si="44"/>
        <v>0.50347834083502396</v>
      </c>
      <c r="AT24" s="10"/>
      <c r="AU24">
        <f t="shared" si="45"/>
        <v>77.482516387210737</v>
      </c>
      <c r="BE24" s="28"/>
      <c r="BF24" s="29"/>
    </row>
    <row r="25" spans="1:69" x14ac:dyDescent="0.25">
      <c r="A25" s="45" t="s">
        <v>158</v>
      </c>
      <c r="B25" s="50">
        <f>CoutEsr*1000</f>
        <v>1</v>
      </c>
      <c r="C25" s="417" t="s">
        <v>621</v>
      </c>
      <c r="D25" s="31" t="s">
        <v>200</v>
      </c>
      <c r="G25">
        <v>16</v>
      </c>
      <c r="H25">
        <f t="shared" si="0"/>
        <v>0.48</v>
      </c>
      <c r="I25" s="407">
        <f t="shared" si="1"/>
        <v>0.21301999999999999</v>
      </c>
      <c r="J25" s="408">
        <f t="shared" si="2"/>
        <v>1.4126589473684208</v>
      </c>
      <c r="K25" s="408">
        <f t="shared" si="31"/>
        <v>1.1863294736842103</v>
      </c>
      <c r="L25" s="408">
        <f t="shared" si="32"/>
        <v>-0.22632947368421041</v>
      </c>
      <c r="M25" s="63">
        <f t="shared" si="3"/>
        <v>6.6961382746807816</v>
      </c>
      <c r="N25" s="407">
        <f t="shared" si="4"/>
        <v>0.62984160056186977</v>
      </c>
      <c r="O25" s="407">
        <f t="shared" si="5"/>
        <v>7.9390479140707109E-3</v>
      </c>
      <c r="P25">
        <f t="shared" si="6"/>
        <v>0.2</v>
      </c>
      <c r="Q25" s="407">
        <f t="shared" si="34"/>
        <v>0.20793904791407072</v>
      </c>
      <c r="R25" s="9">
        <f t="shared" si="39"/>
        <v>0.40779951176814561</v>
      </c>
      <c r="S25" s="9">
        <f t="shared" si="7"/>
        <v>1.6630044179833791E-4</v>
      </c>
      <c r="T25" s="9">
        <f t="shared" si="40"/>
        <v>1.6630044179833791E-4</v>
      </c>
      <c r="U25" s="407">
        <f t="shared" si="8"/>
        <v>0.29069765756173876</v>
      </c>
      <c r="V25" s="409">
        <f t="shared" si="9"/>
        <v>1.6901025622376387E-4</v>
      </c>
      <c r="W25" s="407">
        <f t="shared" si="41"/>
        <v>1.6901025622376387E-4</v>
      </c>
      <c r="X25" s="407">
        <f t="shared" si="10"/>
        <v>0.29069765756173876</v>
      </c>
      <c r="Y25" s="407">
        <f t="shared" si="11"/>
        <v>5.0703076867129166E-4</v>
      </c>
      <c r="Z25" s="407">
        <f t="shared" si="12"/>
        <v>4.3150429560949007E-2</v>
      </c>
      <c r="AA25" s="407">
        <f t="shared" si="13"/>
        <v>0.10382317035191532</v>
      </c>
      <c r="AB25" s="407">
        <f t="shared" si="14"/>
        <v>1.6295722105263148E-3</v>
      </c>
      <c r="AC25" s="407">
        <f t="shared" si="15"/>
        <v>0.14912532511770649</v>
      </c>
      <c r="AD25" s="407">
        <f t="shared" si="16"/>
        <v>0.55874440819256166</v>
      </c>
      <c r="AE25" s="407">
        <f t="shared" si="17"/>
        <v>1.873171882118736E-3</v>
      </c>
      <c r="AF25" s="407">
        <f t="shared" si="18"/>
        <v>8.5415722105263141E-3</v>
      </c>
      <c r="AG25" s="407">
        <f t="shared" si="19"/>
        <v>1.0418647276070499E-2</v>
      </c>
      <c r="AH25" s="407">
        <f t="shared" si="20"/>
        <v>0</v>
      </c>
      <c r="AI25">
        <f t="shared" si="21"/>
        <v>0</v>
      </c>
      <c r="AJ25" s="408">
        <f t="shared" si="22"/>
        <v>0.13678358399999999</v>
      </c>
      <c r="AK25">
        <f t="shared" si="23"/>
        <v>4.8000000000000001E-2</v>
      </c>
      <c r="AL25" s="408">
        <f t="shared" si="24"/>
        <v>0.1215</v>
      </c>
      <c r="AM25" s="408">
        <f t="shared" si="25"/>
        <v>0.31645971316818772</v>
      </c>
      <c r="AN25" s="408">
        <f t="shared" si="42"/>
        <v>0.16949999999999998</v>
      </c>
      <c r="AO25" s="408">
        <f t="shared" si="26"/>
        <v>0.67410191500586969</v>
      </c>
      <c r="AP25">
        <f t="shared" si="27"/>
        <v>2.448</v>
      </c>
      <c r="AQ25" s="10">
        <f t="shared" si="43"/>
        <v>0.78408715238733573</v>
      </c>
      <c r="AR25" s="63">
        <f t="shared" si="28"/>
        <v>7.4562662558853248</v>
      </c>
      <c r="AS25" s="63">
        <f t="shared" si="44"/>
        <v>0.52093236380352492</v>
      </c>
      <c r="AT25" s="10"/>
      <c r="AU25">
        <f t="shared" si="45"/>
        <v>78.408715238733578</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0.21305249999999998</v>
      </c>
      <c r="J26" s="408">
        <f t="shared" si="2"/>
        <v>1.4128744736842103</v>
      </c>
      <c r="K26" s="408">
        <f t="shared" si="31"/>
        <v>1.216437236842105</v>
      </c>
      <c r="L26" s="408">
        <f t="shared" si="32"/>
        <v>-0.19643723684210512</v>
      </c>
      <c r="M26" s="63">
        <f t="shared" si="3"/>
        <v>5.8117525692930512</v>
      </c>
      <c r="N26" s="407">
        <f t="shared" si="4"/>
        <v>0.65303230384545519</v>
      </c>
      <c r="O26" s="407">
        <f t="shared" si="5"/>
        <v>8.534847310579529E-3</v>
      </c>
      <c r="P26">
        <f t="shared" si="6"/>
        <v>0.2</v>
      </c>
      <c r="Q26" s="407">
        <f t="shared" si="34"/>
        <v>0.20853484731057953</v>
      </c>
      <c r="R26" s="9">
        <f t="shared" si="39"/>
        <v>0.40786172885636485</v>
      </c>
      <c r="S26" s="9">
        <f t="shared" si="7"/>
        <v>1.6635118986570288E-4</v>
      </c>
      <c r="T26" s="9">
        <f t="shared" si="40"/>
        <v>1.6635118986570288E-4</v>
      </c>
      <c r="U26" s="407">
        <f t="shared" si="8"/>
        <v>0.3014241067480547</v>
      </c>
      <c r="V26" s="409">
        <f t="shared" si="9"/>
        <v>1.8171298425772534E-4</v>
      </c>
      <c r="W26" s="407">
        <f t="shared" si="41"/>
        <v>1.8171298425772534E-4</v>
      </c>
      <c r="X26" s="407">
        <f t="shared" si="10"/>
        <v>0.3014241067480547</v>
      </c>
      <c r="Y26" s="407">
        <f t="shared" si="11"/>
        <v>5.4513895277317603E-4</v>
      </c>
      <c r="Z26" s="407">
        <f t="shared" si="12"/>
        <v>4.4245540946277612E-2</v>
      </c>
      <c r="AA26" s="407">
        <f t="shared" si="13"/>
        <v>0.1091294845842417</v>
      </c>
      <c r="AB26" s="407">
        <f t="shared" si="14"/>
        <v>1.4143481052631569E-3</v>
      </c>
      <c r="AC26" s="407">
        <f t="shared" si="15"/>
        <v>0.15535145021393193</v>
      </c>
      <c r="AD26" s="407">
        <f t="shared" si="16"/>
        <v>0.57930535793900628</v>
      </c>
      <c r="AE26" s="407">
        <f t="shared" si="17"/>
        <v>2.0135681864210412E-3</v>
      </c>
      <c r="AF26" s="407">
        <f t="shared" si="18"/>
        <v>8.7583481052631567E-3</v>
      </c>
      <c r="AG26" s="407">
        <f t="shared" si="19"/>
        <v>1.0776256036949143E-2</v>
      </c>
      <c r="AH26" s="407">
        <f t="shared" si="20"/>
        <v>0</v>
      </c>
      <c r="AI26">
        <f t="shared" si="21"/>
        <v>0</v>
      </c>
      <c r="AJ26" s="408">
        <f t="shared" si="22"/>
        <v>0.136782558</v>
      </c>
      <c r="AK26">
        <f t="shared" si="23"/>
        <v>4.8000000000000001E-2</v>
      </c>
      <c r="AL26" s="408">
        <f t="shared" si="24"/>
        <v>0.1215</v>
      </c>
      <c r="AM26" s="408">
        <f t="shared" si="25"/>
        <v>0.31645971316818772</v>
      </c>
      <c r="AN26" s="408">
        <f t="shared" si="42"/>
        <v>0.16949999999999998</v>
      </c>
      <c r="AO26" s="408">
        <f t="shared" si="26"/>
        <v>0.68129317573558401</v>
      </c>
      <c r="AP26">
        <f t="shared" si="27"/>
        <v>2.601</v>
      </c>
      <c r="AQ26" s="10">
        <f t="shared" si="43"/>
        <v>0.79243378355959881</v>
      </c>
      <c r="AR26" s="63">
        <f t="shared" si="28"/>
        <v>7.7675725106965965</v>
      </c>
      <c r="AS26" s="63">
        <f t="shared" si="44"/>
        <v>0.53881280184745717</v>
      </c>
      <c r="AT26" s="10"/>
      <c r="AU26">
        <f t="shared" si="45"/>
        <v>79.243378355959877</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0.21308499999999997</v>
      </c>
      <c r="J27" s="408">
        <f t="shared" si="2"/>
        <v>1.4130899999999995</v>
      </c>
      <c r="K27" s="408">
        <f t="shared" si="31"/>
        <v>1.2465449999999998</v>
      </c>
      <c r="L27" s="408">
        <f t="shared" si="32"/>
        <v>-0.16654499999999972</v>
      </c>
      <c r="M27" s="63">
        <f t="shared" si="3"/>
        <v>4.9273668639053163</v>
      </c>
      <c r="N27" s="407">
        <f t="shared" si="4"/>
        <v>0.67675841012506077</v>
      </c>
      <c r="O27" s="407">
        <f t="shared" si="5"/>
        <v>9.1667563410835918E-3</v>
      </c>
      <c r="P27">
        <f t="shared" si="6"/>
        <v>0.2</v>
      </c>
      <c r="Q27" s="407">
        <f t="shared" si="34"/>
        <v>0.20916675634108362</v>
      </c>
      <c r="R27" s="9">
        <f t="shared" si="39"/>
        <v>0.40792394594458403</v>
      </c>
      <c r="S27" s="9">
        <f t="shared" si="7"/>
        <v>1.6640194567499992E-4</v>
      </c>
      <c r="T27" s="9">
        <f t="shared" si="40"/>
        <v>1.6640194567499992E-4</v>
      </c>
      <c r="U27" s="407">
        <f t="shared" si="8"/>
        <v>0.31239933513718837</v>
      </c>
      <c r="V27" s="409">
        <f t="shared" si="9"/>
        <v>1.9518668918831468E-4</v>
      </c>
      <c r="W27" s="407">
        <f t="shared" si="41"/>
        <v>1.9518668918831468E-4</v>
      </c>
      <c r="X27" s="407">
        <f t="shared" si="10"/>
        <v>0.31239933513718837</v>
      </c>
      <c r="Y27" s="407">
        <f t="shared" si="11"/>
        <v>5.8556006756494403E-4</v>
      </c>
      <c r="Z27" s="407">
        <f t="shared" si="12"/>
        <v>4.5340652331606224E-2</v>
      </c>
      <c r="AA27" s="407">
        <f t="shared" si="13"/>
        <v>0.1144357988165681</v>
      </c>
      <c r="AB27" s="407">
        <f t="shared" si="14"/>
        <v>1.1991239999999978E-3</v>
      </c>
      <c r="AC27" s="407">
        <f t="shared" si="15"/>
        <v>0.16158005818169646</v>
      </c>
      <c r="AD27" s="407">
        <f t="shared" si="16"/>
        <v>0.60034040433810765</v>
      </c>
      <c r="AE27" s="407">
        <f t="shared" si="17"/>
        <v>2.1624516064850559E-3</v>
      </c>
      <c r="AF27" s="407">
        <f t="shared" si="18"/>
        <v>8.9751239999999975E-3</v>
      </c>
      <c r="AG27" s="407">
        <f t="shared" si="19"/>
        <v>1.1142394584298835E-2</v>
      </c>
      <c r="AH27" s="407">
        <f t="shared" si="20"/>
        <v>0</v>
      </c>
      <c r="AI27">
        <f t="shared" si="21"/>
        <v>0</v>
      </c>
      <c r="AJ27" s="408">
        <f t="shared" si="22"/>
        <v>0.13678153199999998</v>
      </c>
      <c r="AK27">
        <f t="shared" si="23"/>
        <v>4.8000000000000001E-2</v>
      </c>
      <c r="AL27" s="408">
        <f t="shared" si="24"/>
        <v>0.1215</v>
      </c>
      <c r="AM27" s="408">
        <f t="shared" si="25"/>
        <v>0.31645971316818772</v>
      </c>
      <c r="AN27" s="408">
        <f t="shared" si="42"/>
        <v>0.16949999999999998</v>
      </c>
      <c r="AO27" s="408">
        <f t="shared" si="26"/>
        <v>0.68853232974194223</v>
      </c>
      <c r="AP27">
        <f t="shared" si="27"/>
        <v>2.754</v>
      </c>
      <c r="AQ27" s="10">
        <f t="shared" si="43"/>
        <v>0.79999248698601022</v>
      </c>
      <c r="AR27" s="63">
        <f t="shared" si="28"/>
        <v>8.0790029090848225</v>
      </c>
      <c r="AS27" s="63">
        <f t="shared" si="44"/>
        <v>0.55711972921494179</v>
      </c>
      <c r="AT27" s="10"/>
      <c r="AU27">
        <f t="shared" si="45"/>
        <v>79.999248698601022</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0.21311749999999999</v>
      </c>
      <c r="J28" s="408">
        <f t="shared" si="2"/>
        <v>1.4133055263157894</v>
      </c>
      <c r="K28" s="408">
        <f t="shared" si="31"/>
        <v>1.2766527631578948</v>
      </c>
      <c r="L28" s="408">
        <f t="shared" si="32"/>
        <v>-0.13665276315789465</v>
      </c>
      <c r="M28" s="63">
        <f t="shared" si="3"/>
        <v>4.042981158517593</v>
      </c>
      <c r="N28" s="407">
        <f t="shared" si="4"/>
        <v>0.70096555494990576</v>
      </c>
      <c r="O28" s="407">
        <f t="shared" si="5"/>
        <v>9.8347859424725795E-3</v>
      </c>
      <c r="P28">
        <f t="shared" si="6"/>
        <v>0.2</v>
      </c>
      <c r="Q28" s="407">
        <f t="shared" si="34"/>
        <v>0.2098347859424726</v>
      </c>
      <c r="R28" s="9">
        <f t="shared" si="39"/>
        <v>0.40798616303280338</v>
      </c>
      <c r="S28" s="9">
        <f t="shared" si="7"/>
        <v>1.6645270922622924E-4</v>
      </c>
      <c r="T28" s="9">
        <f t="shared" si="40"/>
        <v>1.6645270922622924E-4</v>
      </c>
      <c r="U28" s="407">
        <f t="shared" si="8"/>
        <v>0.32359830192465616</v>
      </c>
      <c r="V28" s="409">
        <f t="shared" si="9"/>
        <v>2.0943172201704185E-4</v>
      </c>
      <c r="W28" s="407">
        <f t="shared" si="41"/>
        <v>2.0943172201704185E-4</v>
      </c>
      <c r="X28" s="407">
        <f t="shared" si="10"/>
        <v>0.32359830192465616</v>
      </c>
      <c r="Y28" s="407">
        <f t="shared" si="11"/>
        <v>6.2829516605112561E-4</v>
      </c>
      <c r="Z28" s="407">
        <f t="shared" si="12"/>
        <v>4.6435763716934836E-2</v>
      </c>
      <c r="AA28" s="407">
        <f t="shared" si="13"/>
        <v>0.11974211304889446</v>
      </c>
      <c r="AB28" s="407">
        <f t="shared" si="14"/>
        <v>9.8389989473684136E-4</v>
      </c>
      <c r="AC28" s="407">
        <f t="shared" si="15"/>
        <v>0.1678111588145958</v>
      </c>
      <c r="AD28" s="407">
        <f t="shared" si="16"/>
        <v>0.62180129319398203</v>
      </c>
      <c r="AE28" s="407">
        <f t="shared" si="17"/>
        <v>2.3198210893062505E-3</v>
      </c>
      <c r="AF28" s="407">
        <f t="shared" si="18"/>
        <v>9.1918998947368418E-3</v>
      </c>
      <c r="AG28" s="407">
        <f t="shared" si="19"/>
        <v>1.1517064489861189E-2</v>
      </c>
      <c r="AH28" s="407">
        <f t="shared" si="20"/>
        <v>0</v>
      </c>
      <c r="AI28">
        <f t="shared" si="21"/>
        <v>0</v>
      </c>
      <c r="AJ28" s="408">
        <f t="shared" si="22"/>
        <v>0.13678050600000002</v>
      </c>
      <c r="AK28">
        <f t="shared" si="23"/>
        <v>4.8000000000000001E-2</v>
      </c>
      <c r="AL28" s="408">
        <f t="shared" si="24"/>
        <v>0.1215</v>
      </c>
      <c r="AM28" s="408">
        <f t="shared" si="25"/>
        <v>0.31645971316818772</v>
      </c>
      <c r="AN28" s="408">
        <f t="shared" si="42"/>
        <v>0.16949999999999998</v>
      </c>
      <c r="AO28" s="408">
        <f t="shared" si="26"/>
        <v>0.69581939967817286</v>
      </c>
      <c r="AP28">
        <f t="shared" si="27"/>
        <v>2.907</v>
      </c>
      <c r="AQ28" s="10">
        <f t="shared" si="43"/>
        <v>0.80686808788130537</v>
      </c>
      <c r="AR28" s="63">
        <f t="shared" si="28"/>
        <v>8.3905579407297903</v>
      </c>
      <c r="AS28" s="63">
        <f t="shared" si="44"/>
        <v>0.57585322449305942</v>
      </c>
      <c r="AT28" s="10"/>
      <c r="AU28">
        <f t="shared" si="45"/>
        <v>80.686808788130534</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0.21314999999999995</v>
      </c>
      <c r="J29" s="408">
        <f t="shared" si="2"/>
        <v>1.4135210526315785</v>
      </c>
      <c r="K29" s="408">
        <f t="shared" si="31"/>
        <v>1.3067605263157893</v>
      </c>
      <c r="L29" s="408">
        <f t="shared" si="32"/>
        <v>-0.10676052631578914</v>
      </c>
      <c r="M29" s="63">
        <f t="shared" si="3"/>
        <v>3.1585954531298559</v>
      </c>
      <c r="N29" s="407">
        <f t="shared" si="4"/>
        <v>0.72560559570567706</v>
      </c>
      <c r="O29" s="407">
        <f t="shared" si="5"/>
        <v>1.0538947678601881E-2</v>
      </c>
      <c r="P29">
        <f t="shared" si="6"/>
        <v>0.2</v>
      </c>
      <c r="Q29" s="407">
        <f t="shared" si="34"/>
        <v>0.2105389476786019</v>
      </c>
      <c r="R29" s="9">
        <f t="shared" si="39"/>
        <v>0.40804838012102251</v>
      </c>
      <c r="S29" s="9">
        <f t="shared" si="7"/>
        <v>1.665034805193905E-4</v>
      </c>
      <c r="T29" s="9">
        <f t="shared" si="40"/>
        <v>1.665034805193905E-4</v>
      </c>
      <c r="U29" s="407">
        <f t="shared" si="8"/>
        <v>0.33499883115125645</v>
      </c>
      <c r="V29" s="409">
        <f t="shared" si="9"/>
        <v>2.2444843374541608E-4</v>
      </c>
      <c r="W29" s="407">
        <f t="shared" si="41"/>
        <v>2.2444843374541608E-4</v>
      </c>
      <c r="X29" s="407">
        <f t="shared" si="10"/>
        <v>0.33499883115125645</v>
      </c>
      <c r="Y29" s="407">
        <f t="shared" si="11"/>
        <v>6.7334530123624818E-4</v>
      </c>
      <c r="Z29" s="407">
        <f t="shared" si="12"/>
        <v>4.7530875102263434E-2</v>
      </c>
      <c r="AA29" s="407">
        <f t="shared" si="13"/>
        <v>0.12504842728122087</v>
      </c>
      <c r="AB29" s="407">
        <f t="shared" si="14"/>
        <v>7.6867578947368176E-4</v>
      </c>
      <c r="AC29" s="407">
        <f t="shared" si="15"/>
        <v>0.17404476191872281</v>
      </c>
      <c r="AD29" s="407">
        <f t="shared" si="16"/>
        <v>0.64364529334617404</v>
      </c>
      <c r="AE29" s="407">
        <f t="shared" si="17"/>
        <v>2.4856755818800946E-3</v>
      </c>
      <c r="AF29" s="407">
        <f t="shared" si="18"/>
        <v>9.4086757894736826E-3</v>
      </c>
      <c r="AG29" s="407">
        <f t="shared" si="19"/>
        <v>1.1900267412178636E-2</v>
      </c>
      <c r="AH29" s="407">
        <f t="shared" si="20"/>
        <v>0</v>
      </c>
      <c r="AI29">
        <f t="shared" si="21"/>
        <v>0</v>
      </c>
      <c r="AJ29" s="408">
        <f t="shared" si="22"/>
        <v>0.13677948000000001</v>
      </c>
      <c r="AK29">
        <f t="shared" si="23"/>
        <v>4.8000000000000001E-2</v>
      </c>
      <c r="AL29" s="408">
        <f t="shared" si="24"/>
        <v>0.1215</v>
      </c>
      <c r="AM29" s="408">
        <f t="shared" si="25"/>
        <v>0.31645971316818772</v>
      </c>
      <c r="AN29" s="408">
        <f t="shared" si="42"/>
        <v>0.16949999999999998</v>
      </c>
      <c r="AO29" s="408">
        <f t="shared" si="26"/>
        <v>0.70315440892376824</v>
      </c>
      <c r="AP29">
        <f t="shared" si="27"/>
        <v>3.06</v>
      </c>
      <c r="AQ29" s="10">
        <f t="shared" si="43"/>
        <v>0.81314760636546279</v>
      </c>
      <c r="AR29" s="63">
        <f t="shared" si="28"/>
        <v>8.7022380959361403</v>
      </c>
      <c r="AS29" s="63">
        <f t="shared" si="44"/>
        <v>0.59501337060893178</v>
      </c>
      <c r="AT29" s="10"/>
      <c r="AU29">
        <f t="shared" si="45"/>
        <v>81.314760636546282</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0.21318249999999997</v>
      </c>
      <c r="J30" s="408">
        <f t="shared" si="2"/>
        <v>1.4137365789473679</v>
      </c>
      <c r="K30" s="408">
        <f t="shared" si="31"/>
        <v>1.3368682894736841</v>
      </c>
      <c r="L30" s="408">
        <f t="shared" si="32"/>
        <v>-7.6868289473683959E-2</v>
      </c>
      <c r="M30" s="63">
        <f t="shared" si="3"/>
        <v>2.274209747742129</v>
      </c>
      <c r="N30" s="407">
        <f t="shared" si="4"/>
        <v>0.75063590345418729</v>
      </c>
      <c r="O30" s="407">
        <f t="shared" si="5"/>
        <v>1.1279253740793435E-2</v>
      </c>
      <c r="P30">
        <f t="shared" si="6"/>
        <v>0.2</v>
      </c>
      <c r="Q30" s="407">
        <f t="shared" si="34"/>
        <v>0.21127925374079345</v>
      </c>
      <c r="R30" s="9">
        <f t="shared" si="39"/>
        <v>0.40811059720924175</v>
      </c>
      <c r="S30" s="9">
        <f t="shared" si="7"/>
        <v>1.6655425955448396E-4</v>
      </c>
      <c r="T30" s="9">
        <f t="shared" si="40"/>
        <v>1.6655425955448396E-4</v>
      </c>
      <c r="U30" s="407">
        <f t="shared" si="8"/>
        <v>0.34658128582985231</v>
      </c>
      <c r="V30" s="409">
        <f t="shared" si="9"/>
        <v>2.4023717537494758E-4</v>
      </c>
      <c r="W30" s="407">
        <f t="shared" si="41"/>
        <v>2.4023717537494758E-4</v>
      </c>
      <c r="X30" s="407">
        <f t="shared" si="10"/>
        <v>0.34658128582985231</v>
      </c>
      <c r="Y30" s="407">
        <f t="shared" si="11"/>
        <v>7.2071152612484277E-4</v>
      </c>
      <c r="Z30" s="407">
        <f t="shared" si="12"/>
        <v>4.8625986487592046E-2</v>
      </c>
      <c r="AA30" s="407">
        <f t="shared" si="13"/>
        <v>0.13035474151354723</v>
      </c>
      <c r="AB30" s="407">
        <f t="shared" si="14"/>
        <v>5.5345168421052444E-4</v>
      </c>
      <c r="AC30" s="407">
        <f t="shared" si="15"/>
        <v>0.18028087731271847</v>
      </c>
      <c r="AD30" s="407">
        <f t="shared" si="16"/>
        <v>0.66583456794237572</v>
      </c>
      <c r="AE30" s="407">
        <f t="shared" si="17"/>
        <v>2.6600140312020609E-3</v>
      </c>
      <c r="AF30" s="407">
        <f t="shared" si="18"/>
        <v>9.6254516842105252E-3</v>
      </c>
      <c r="AG30" s="407">
        <f t="shared" si="19"/>
        <v>1.2292005096618309E-2</v>
      </c>
      <c r="AH30" s="407">
        <f t="shared" si="20"/>
        <v>0</v>
      </c>
      <c r="AI30">
        <f t="shared" si="21"/>
        <v>0</v>
      </c>
      <c r="AJ30" s="408">
        <f t="shared" si="22"/>
        <v>0.13677845400000002</v>
      </c>
      <c r="AK30">
        <f t="shared" si="23"/>
        <v>4.8000000000000001E-2</v>
      </c>
      <c r="AL30" s="408">
        <f t="shared" si="24"/>
        <v>0.1215</v>
      </c>
      <c r="AM30" s="408">
        <f t="shared" si="25"/>
        <v>0.31645971316818772</v>
      </c>
      <c r="AN30" s="408">
        <f t="shared" si="42"/>
        <v>0.16949999999999998</v>
      </c>
      <c r="AO30" s="408">
        <f t="shared" si="26"/>
        <v>0.71053738158505964</v>
      </c>
      <c r="AP30">
        <f t="shared" si="27"/>
        <v>3.2129999999999996</v>
      </c>
      <c r="AQ30" s="10">
        <f t="shared" si="43"/>
        <v>0.81890388379630741</v>
      </c>
      <c r="AR30" s="63">
        <f t="shared" si="28"/>
        <v>9.014043865635923</v>
      </c>
      <c r="AS30" s="63">
        <f t="shared" si="44"/>
        <v>0.6146002548309154</v>
      </c>
      <c r="AT30" s="10"/>
      <c r="AU30">
        <f t="shared" si="45"/>
        <v>81.890388379630735</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0.21321500000000002</v>
      </c>
      <c r="J31" s="408">
        <f t="shared" si="2"/>
        <v>1.4139521052631576</v>
      </c>
      <c r="K31" s="408">
        <f t="shared" si="31"/>
        <v>1.3669760526315788</v>
      </c>
      <c r="L31" s="408">
        <f t="shared" si="32"/>
        <v>-4.697605263157878E-2</v>
      </c>
      <c r="M31" s="63">
        <f t="shared" si="3"/>
        <v>1.3898240423544017</v>
      </c>
      <c r="N31" s="407">
        <f t="shared" si="4"/>
        <v>0.77601871519410515</v>
      </c>
      <c r="O31" s="407">
        <f t="shared" si="5"/>
        <v>1.2055716948363713E-2</v>
      </c>
      <c r="P31">
        <f t="shared" si="6"/>
        <v>0.2</v>
      </c>
      <c r="Q31" s="407">
        <f t="shared" si="34"/>
        <v>0.21205571694836373</v>
      </c>
      <c r="R31" s="9">
        <f t="shared" si="39"/>
        <v>0.40817281429746111</v>
      </c>
      <c r="S31" s="9">
        <f t="shared" si="7"/>
        <v>1.6660504633150965E-4</v>
      </c>
      <c r="T31" s="9">
        <f t="shared" si="40"/>
        <v>1.6660504633150965E-4</v>
      </c>
      <c r="U31" s="407">
        <f t="shared" si="8"/>
        <v>0.35832826982192295</v>
      </c>
      <c r="V31" s="409">
        <f t="shared" si="9"/>
        <v>2.5679829790714565E-4</v>
      </c>
      <c r="W31" s="407">
        <f t="shared" si="41"/>
        <v>2.5679829790714565E-4</v>
      </c>
      <c r="X31" s="407">
        <f t="shared" si="10"/>
        <v>0.35832826982192295</v>
      </c>
      <c r="Y31" s="407">
        <f t="shared" si="11"/>
        <v>7.703948937214369E-4</v>
      </c>
      <c r="Z31" s="407">
        <f t="shared" si="12"/>
        <v>4.9721097872920658E-2</v>
      </c>
      <c r="AA31" s="407">
        <f t="shared" si="13"/>
        <v>0.13566105574587359</v>
      </c>
      <c r="AB31" s="407">
        <f t="shared" si="14"/>
        <v>3.3822757894736723E-4</v>
      </c>
      <c r="AC31" s="407">
        <f t="shared" si="15"/>
        <v>0.18651951482782358</v>
      </c>
      <c r="AD31" s="407">
        <f t="shared" si="16"/>
        <v>0.68833559938298761</v>
      </c>
      <c r="AE31" s="407">
        <f t="shared" si="17"/>
        <v>2.8428353842676209E-3</v>
      </c>
      <c r="AF31" s="407">
        <f t="shared" si="18"/>
        <v>9.8422275789473677E-3</v>
      </c>
      <c r="AG31" s="407">
        <f t="shared" si="19"/>
        <v>1.2692279375398068E-2</v>
      </c>
      <c r="AH31" s="407">
        <f t="shared" si="20"/>
        <v>0</v>
      </c>
      <c r="AI31">
        <f t="shared" si="21"/>
        <v>0</v>
      </c>
      <c r="AJ31" s="408">
        <f t="shared" si="22"/>
        <v>0.13677742800000001</v>
      </c>
      <c r="AK31">
        <f t="shared" si="23"/>
        <v>4.8000000000000001E-2</v>
      </c>
      <c r="AL31" s="408">
        <f t="shared" si="24"/>
        <v>0.1215</v>
      </c>
      <c r="AM31" s="408">
        <f t="shared" si="25"/>
        <v>0.31645971316818772</v>
      </c>
      <c r="AN31" s="408">
        <f t="shared" si="42"/>
        <v>0.16949999999999998</v>
      </c>
      <c r="AO31" s="408">
        <f t="shared" si="26"/>
        <v>0.71796834249582409</v>
      </c>
      <c r="AP31">
        <f t="shared" si="27"/>
        <v>3.3660000000000001</v>
      </c>
      <c r="AQ31" s="10">
        <f t="shared" si="43"/>
        <v>0.8241983575080668</v>
      </c>
      <c r="AR31" s="63">
        <f t="shared" si="28"/>
        <v>9.3259757413911792</v>
      </c>
      <c r="AS31" s="63">
        <f t="shared" si="44"/>
        <v>0.63461396876990339</v>
      </c>
      <c r="AT31" s="10"/>
      <c r="AU31">
        <f t="shared" si="45"/>
        <v>82.419835750806683</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0.21324749999999995</v>
      </c>
      <c r="J32" s="408">
        <f t="shared" si="2"/>
        <v>1.4141676315789469</v>
      </c>
      <c r="K32" s="408">
        <f t="shared" si="31"/>
        <v>1.3970838157894736</v>
      </c>
      <c r="L32" s="408">
        <f t="shared" si="32"/>
        <v>-1.7083815789473378E-2</v>
      </c>
      <c r="M32" s="63">
        <f t="shared" si="3"/>
        <v>0.50543833696666796</v>
      </c>
      <c r="N32" s="407">
        <f t="shared" si="4"/>
        <v>0.80172055034810441</v>
      </c>
      <c r="O32" s="407">
        <f t="shared" si="5"/>
        <v>1.2868350749179185E-2</v>
      </c>
      <c r="P32">
        <f t="shared" si="6"/>
        <v>0.2</v>
      </c>
      <c r="Q32" s="407">
        <f t="shared" si="34"/>
        <v>0.2128683507491792</v>
      </c>
      <c r="R32" s="9">
        <f t="shared" si="39"/>
        <v>0.40823503138568029</v>
      </c>
      <c r="S32" s="9">
        <f t="shared" si="7"/>
        <v>1.6665584085046736E-4</v>
      </c>
      <c r="T32" s="9">
        <f t="shared" si="40"/>
        <v>1.6665584085046736E-4</v>
      </c>
      <c r="U32" s="407">
        <f t="shared" si="8"/>
        <v>0.37022435923607189</v>
      </c>
      <c r="V32" s="409">
        <f t="shared" si="9"/>
        <v>2.7413215234352003E-4</v>
      </c>
      <c r="W32" s="407">
        <f t="shared" si="41"/>
        <v>2.7413215234352003E-4</v>
      </c>
      <c r="X32" s="407">
        <f t="shared" si="10"/>
        <v>0.37022435923607189</v>
      </c>
      <c r="Y32" s="407">
        <f t="shared" si="11"/>
        <v>8.2239645703056008E-4</v>
      </c>
      <c r="Z32" s="407">
        <f t="shared" si="12"/>
        <v>5.0816209258249263E-2</v>
      </c>
      <c r="AA32" s="407">
        <f t="shared" si="13"/>
        <v>0.1409673699782</v>
      </c>
      <c r="AB32" s="407">
        <f t="shared" si="14"/>
        <v>1.2300347368420831E-4</v>
      </c>
      <c r="AC32" s="407">
        <f t="shared" si="15"/>
        <v>0.19276068430792995</v>
      </c>
      <c r="AD32" s="407">
        <f t="shared" si="16"/>
        <v>0.71111867130508355</v>
      </c>
      <c r="AE32" s="407">
        <f t="shared" si="17"/>
        <v>3.0341385880722446E-3</v>
      </c>
      <c r="AF32" s="407">
        <f t="shared" si="18"/>
        <v>1.005900347368421E-2</v>
      </c>
      <c r="AG32" s="407">
        <f t="shared" si="19"/>
        <v>1.3101092167614785E-2</v>
      </c>
      <c r="AH32" s="407">
        <f t="shared" si="20"/>
        <v>0</v>
      </c>
      <c r="AI32">
        <f t="shared" si="21"/>
        <v>0</v>
      </c>
      <c r="AJ32" s="408">
        <f t="shared" si="22"/>
        <v>0.13677640200000002</v>
      </c>
      <c r="AK32">
        <f t="shared" si="23"/>
        <v>4.8000000000000001E-2</v>
      </c>
      <c r="AL32" s="408">
        <f t="shared" si="24"/>
        <v>0.1215</v>
      </c>
      <c r="AM32" s="408">
        <f t="shared" si="25"/>
        <v>0.31645971316818772</v>
      </c>
      <c r="AN32" s="408">
        <f t="shared" si="42"/>
        <v>0.16949999999999998</v>
      </c>
      <c r="AO32" s="408">
        <f t="shared" si="26"/>
        <v>0.725447317217918</v>
      </c>
      <c r="AP32">
        <f t="shared" si="27"/>
        <v>3.5190000000000001</v>
      </c>
      <c r="AQ32" s="10">
        <f t="shared" si="43"/>
        <v>0.82908320848392059</v>
      </c>
      <c r="AR32" s="63">
        <f t="shared" si="28"/>
        <v>9.6380342153964982</v>
      </c>
      <c r="AS32" s="63">
        <f t="shared" si="44"/>
        <v>0.65505460838073926</v>
      </c>
      <c r="AT32" s="10"/>
      <c r="AU32">
        <f t="shared" si="45"/>
        <v>82.908320848392066</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0.21328</v>
      </c>
      <c r="J33" s="408">
        <f t="shared" si="2"/>
        <v>1.4143831578947366</v>
      </c>
      <c r="K33" s="408">
        <f t="shared" si="31"/>
        <v>1.4271915789473684</v>
      </c>
      <c r="L33" s="408">
        <f t="shared" si="32"/>
        <v>1.2808421052631691E-2</v>
      </c>
      <c r="M33" s="63">
        <f t="shared" si="3"/>
        <v>0</v>
      </c>
      <c r="N33" s="407">
        <f t="shared" si="4"/>
        <v>0.82771169081471674</v>
      </c>
      <c r="O33" s="407">
        <f t="shared" si="5"/>
        <v>1.3717169220239096E-2</v>
      </c>
      <c r="P33">
        <f t="shared" si="6"/>
        <v>0.2</v>
      </c>
      <c r="Q33" s="407">
        <f t="shared" si="34"/>
        <v>0.21371716922023912</v>
      </c>
      <c r="R33" s="9">
        <f t="shared" si="39"/>
        <v>0.40829724847389959</v>
      </c>
      <c r="S33" s="9">
        <f t="shared" si="7"/>
        <v>1.667066431113573E-4</v>
      </c>
      <c r="T33" s="9">
        <f t="shared" si="40"/>
        <v>1.667066431113573E-4</v>
      </c>
      <c r="U33" s="407">
        <f t="shared" si="8"/>
        <v>0.38225586305875059</v>
      </c>
      <c r="V33" s="409">
        <f t="shared" si="9"/>
        <v>2.9223908968558054E-4</v>
      </c>
      <c r="W33" s="407">
        <f t="shared" si="41"/>
        <v>2.9223908968558054E-4</v>
      </c>
      <c r="X33" s="407">
        <f t="shared" si="10"/>
        <v>0.38225586305875059</v>
      </c>
      <c r="Y33" s="407">
        <f t="shared" si="11"/>
        <v>8.7671726905674168E-4</v>
      </c>
      <c r="Z33" s="407">
        <f t="shared" si="12"/>
        <v>5.2405359741322231E-2</v>
      </c>
      <c r="AA33" s="407">
        <f t="shared" si="13"/>
        <v>0.14400000000000002</v>
      </c>
      <c r="AB33" s="407">
        <f t="shared" si="14"/>
        <v>0</v>
      </c>
      <c r="AC33" s="407">
        <f t="shared" si="15"/>
        <v>0.19731667519770274</v>
      </c>
      <c r="AD33" s="407">
        <f t="shared" si="16"/>
        <v>0.73415740701062659</v>
      </c>
      <c r="AE33" s="407">
        <f t="shared" si="17"/>
        <v>3.2339225896114011E-3</v>
      </c>
      <c r="AF33" s="407">
        <f t="shared" si="18"/>
        <v>1.0367999999999999E-2</v>
      </c>
      <c r="AG33" s="407">
        <f t="shared" si="19"/>
        <v>1.3610725796334155E-2</v>
      </c>
      <c r="AH33" s="407">
        <f t="shared" si="20"/>
        <v>0</v>
      </c>
      <c r="AI33">
        <f t="shared" si="21"/>
        <v>0</v>
      </c>
      <c r="AJ33" s="408">
        <f t="shared" si="22"/>
        <v>0.136775376</v>
      </c>
      <c r="AK33">
        <f t="shared" si="23"/>
        <v>4.8000000000000001E-2</v>
      </c>
      <c r="AL33" s="408">
        <f t="shared" si="24"/>
        <v>0.1215</v>
      </c>
      <c r="AM33" s="408">
        <f t="shared" si="25"/>
        <v>0.31645971316818772</v>
      </c>
      <c r="AN33" s="408">
        <f t="shared" si="42"/>
        <v>0.16949999999999998</v>
      </c>
      <c r="AO33" s="408">
        <f t="shared" si="26"/>
        <v>0.73137889194707295</v>
      </c>
      <c r="AP33">
        <f t="shared" si="27"/>
        <v>3.6719999999999997</v>
      </c>
      <c r="AQ33" s="10">
        <f t="shared" si="43"/>
        <v>0.83390507383213752</v>
      </c>
      <c r="AR33" s="63">
        <f t="shared" si="28"/>
        <v>9.8658337598851364</v>
      </c>
      <c r="AS33" s="63">
        <f t="shared" si="44"/>
        <v>0.68053628981670777</v>
      </c>
      <c r="AT33" s="10"/>
      <c r="AU33">
        <f t="shared" si="45"/>
        <v>83.390507383213759</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0.21331249999999999</v>
      </c>
      <c r="J34" s="408">
        <f t="shared" si="2"/>
        <v>1.414598684210526</v>
      </c>
      <c r="K34" s="408">
        <f t="shared" si="31"/>
        <v>1.4572993421052631</v>
      </c>
      <c r="L34" s="408">
        <f t="shared" si="32"/>
        <v>4.2700657894736982E-2</v>
      </c>
      <c r="M34" s="63">
        <f t="shared" si="3"/>
        <v>0</v>
      </c>
      <c r="N34" s="407">
        <f t="shared" si="4"/>
        <v>0.85396572127584802</v>
      </c>
      <c r="O34" s="407">
        <f t="shared" si="5"/>
        <v>1.460218706828569E-2</v>
      </c>
      <c r="P34">
        <f t="shared" si="6"/>
        <v>0.2</v>
      </c>
      <c r="Q34" s="407">
        <f t="shared" si="34"/>
        <v>0.21460218706828571</v>
      </c>
      <c r="R34" s="9">
        <f t="shared" si="39"/>
        <v>0.40835946556211883</v>
      </c>
      <c r="S34" s="9">
        <f t="shared" si="7"/>
        <v>1.667574531141793E-4</v>
      </c>
      <c r="T34" s="9">
        <f t="shared" si="40"/>
        <v>1.667574531141793E-4</v>
      </c>
      <c r="U34" s="407">
        <f t="shared" si="8"/>
        <v>0.39441061150458212</v>
      </c>
      <c r="V34" s="409">
        <f t="shared" si="9"/>
        <v>3.1111946093483685E-4</v>
      </c>
      <c r="W34" s="407">
        <f t="shared" si="41"/>
        <v>3.1111946093483685E-4</v>
      </c>
      <c r="X34" s="407">
        <f t="shared" si="10"/>
        <v>0.39441061150458212</v>
      </c>
      <c r="Y34" s="407">
        <f t="shared" si="11"/>
        <v>9.3335838280451055E-4</v>
      </c>
      <c r="Z34" s="407">
        <f t="shared" si="12"/>
        <v>5.4653457404846326E-2</v>
      </c>
      <c r="AA34" s="407">
        <f t="shared" si="13"/>
        <v>0.14400000000000002</v>
      </c>
      <c r="AB34" s="407">
        <f t="shared" si="14"/>
        <v>0</v>
      </c>
      <c r="AC34" s="407">
        <f t="shared" si="15"/>
        <v>0.19962407994933695</v>
      </c>
      <c r="AD34" s="407">
        <f t="shared" si="16"/>
        <v>0.7574283613958227</v>
      </c>
      <c r="AE34" s="407">
        <f t="shared" si="17"/>
        <v>3.4421863358805663E-3</v>
      </c>
      <c r="AF34" s="407">
        <f t="shared" si="18"/>
        <v>1.0800000000000001E-2</v>
      </c>
      <c r="AG34" s="407">
        <f t="shared" si="19"/>
        <v>1.425199794239583E-2</v>
      </c>
      <c r="AH34" s="407">
        <f t="shared" si="20"/>
        <v>0</v>
      </c>
      <c r="AI34">
        <f t="shared" si="21"/>
        <v>0</v>
      </c>
      <c r="AJ34" s="408">
        <f t="shared" si="22"/>
        <v>0.13677435000000002</v>
      </c>
      <c r="AK34">
        <f t="shared" si="23"/>
        <v>4.8000000000000001E-2</v>
      </c>
      <c r="AL34" s="408">
        <f t="shared" si="24"/>
        <v>0.1215</v>
      </c>
      <c r="AM34" s="408">
        <f t="shared" si="25"/>
        <v>0.31645971316818772</v>
      </c>
      <c r="AN34" s="408">
        <f t="shared" si="42"/>
        <v>0.16949999999999998</v>
      </c>
      <c r="AO34" s="408">
        <f t="shared" si="26"/>
        <v>0.73523049187406753</v>
      </c>
      <c r="AP34">
        <f t="shared" si="27"/>
        <v>3.8249999999999997</v>
      </c>
      <c r="AQ34" s="10">
        <f t="shared" si="43"/>
        <v>0.83877339244492477</v>
      </c>
      <c r="AR34" s="63">
        <f t="shared" si="28"/>
        <v>9.9812039974668476</v>
      </c>
      <c r="AS34" s="63">
        <f t="shared" si="44"/>
        <v>0.71259989711979155</v>
      </c>
      <c r="AT34" s="10"/>
      <c r="AU34">
        <f t="shared" si="45"/>
        <v>83.877339244492475</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0.21334499999999998</v>
      </c>
      <c r="J35" s="408">
        <f t="shared" si="2"/>
        <v>1.4148142105263155</v>
      </c>
      <c r="K35" s="408">
        <f t="shared" si="31"/>
        <v>1.4874071052631579</v>
      </c>
      <c r="L35" s="408">
        <f t="shared" si="32"/>
        <v>7.2592894736842273E-2</v>
      </c>
      <c r="M35" s="63">
        <f t="shared" si="3"/>
        <v>0</v>
      </c>
      <c r="N35" s="407">
        <f t="shared" si="4"/>
        <v>0.88045912503587209</v>
      </c>
      <c r="O35" s="407">
        <f t="shared" si="5"/>
        <v>1.5523419630441919E-2</v>
      </c>
      <c r="P35">
        <f t="shared" si="6"/>
        <v>0.2</v>
      </c>
      <c r="Q35" s="407">
        <f t="shared" si="34"/>
        <v>0.21552341963044194</v>
      </c>
      <c r="R35" s="9">
        <f t="shared" si="39"/>
        <v>0.40842168265033807</v>
      </c>
      <c r="S35" s="9">
        <f t="shared" si="7"/>
        <v>1.6680827085893346E-4</v>
      </c>
      <c r="T35" s="9">
        <f t="shared" si="40"/>
        <v>1.6680827085893346E-4</v>
      </c>
      <c r="U35" s="407">
        <f t="shared" si="8"/>
        <v>0.40667776991913279</v>
      </c>
      <c r="V35" s="409">
        <f t="shared" si="9"/>
        <v>3.3077361709279822E-4</v>
      </c>
      <c r="W35" s="407">
        <f t="shared" si="41"/>
        <v>3.3077361709279822E-4</v>
      </c>
      <c r="X35" s="407">
        <f t="shared" si="10"/>
        <v>0.40667776991913279</v>
      </c>
      <c r="Y35" s="407">
        <f t="shared" si="11"/>
        <v>9.9232085127839466E-4</v>
      </c>
      <c r="Z35" s="407">
        <f t="shared" si="12"/>
        <v>5.6901555068370427E-2</v>
      </c>
      <c r="AA35" s="407">
        <f t="shared" si="13"/>
        <v>0.14400000000000002</v>
      </c>
      <c r="AB35" s="407">
        <f t="shared" si="14"/>
        <v>0</v>
      </c>
      <c r="AC35" s="407">
        <f t="shared" si="15"/>
        <v>0.20193395257399288</v>
      </c>
      <c r="AD35" s="407">
        <f t="shared" si="16"/>
        <v>0.7809106621839238</v>
      </c>
      <c r="AE35" s="407">
        <f t="shared" si="17"/>
        <v>3.6589287738752058E-3</v>
      </c>
      <c r="AF35" s="407">
        <f t="shared" si="18"/>
        <v>1.1232000000000001E-2</v>
      </c>
      <c r="AG35" s="407">
        <f t="shared" si="19"/>
        <v>1.4901833723514101E-2</v>
      </c>
      <c r="AH35" s="407">
        <f t="shared" si="20"/>
        <v>0</v>
      </c>
      <c r="AI35">
        <f t="shared" si="21"/>
        <v>0</v>
      </c>
      <c r="AJ35" s="408">
        <f t="shared" si="22"/>
        <v>0.136773324</v>
      </c>
      <c r="AK35">
        <f t="shared" si="23"/>
        <v>4.8000000000000001E-2</v>
      </c>
      <c r="AL35" s="408">
        <f t="shared" si="24"/>
        <v>0.1215</v>
      </c>
      <c r="AM35" s="408">
        <f t="shared" si="25"/>
        <v>0.31645971316818772</v>
      </c>
      <c r="AN35" s="408">
        <f t="shared" si="42"/>
        <v>0.16949999999999998</v>
      </c>
      <c r="AO35" s="408">
        <f t="shared" si="26"/>
        <v>0.7391301118159006</v>
      </c>
      <c r="AP35">
        <f t="shared" si="27"/>
        <v>3.9779999999999998</v>
      </c>
      <c r="AQ35" s="10">
        <f t="shared" si="43"/>
        <v>0.84330936516581134</v>
      </c>
      <c r="AR35" s="63">
        <f t="shared" si="28"/>
        <v>10.096697628699644</v>
      </c>
      <c r="AS35" s="63">
        <f t="shared" si="44"/>
        <v>0.74509168617570509</v>
      </c>
      <c r="AT35" s="10"/>
      <c r="AU35">
        <f t="shared" si="45"/>
        <v>84.330936516581133</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0.2133775</v>
      </c>
      <c r="J36" s="408">
        <f t="shared" si="2"/>
        <v>1.415029736842105</v>
      </c>
      <c r="K36" s="408">
        <f t="shared" si="31"/>
        <v>1.5175148684210527</v>
      </c>
      <c r="L36" s="408">
        <f t="shared" si="32"/>
        <v>0.10248513157894756</v>
      </c>
      <c r="M36" s="63">
        <f t="shared" si="3"/>
        <v>0</v>
      </c>
      <c r="N36" s="407">
        <f t="shared" si="4"/>
        <v>0.90717093005983152</v>
      </c>
      <c r="O36" s="407">
        <f t="shared" si="5"/>
        <v>1.6480882874876694E-2</v>
      </c>
      <c r="P36">
        <f t="shared" si="6"/>
        <v>0.2</v>
      </c>
      <c r="Q36" s="407">
        <f t="shared" si="34"/>
        <v>0.21648088287487671</v>
      </c>
      <c r="R36" s="9">
        <f t="shared" si="39"/>
        <v>0.40848389973855731</v>
      </c>
      <c r="S36" s="9">
        <f t="shared" si="7"/>
        <v>1.6685909634561974E-4</v>
      </c>
      <c r="T36" s="9">
        <f t="shared" si="40"/>
        <v>1.6685909634561974E-4</v>
      </c>
      <c r="U36" s="407">
        <f t="shared" si="8"/>
        <v>0.4190476757846146</v>
      </c>
      <c r="V36" s="409">
        <f t="shared" si="9"/>
        <v>3.5120190916097495E-4</v>
      </c>
      <c r="W36" s="407">
        <f t="shared" si="41"/>
        <v>3.5120190916097495E-4</v>
      </c>
      <c r="X36" s="407">
        <f t="shared" si="10"/>
        <v>0.4190476757846146</v>
      </c>
      <c r="Y36" s="407">
        <f t="shared" si="11"/>
        <v>1.0536057274829248E-3</v>
      </c>
      <c r="Z36" s="407">
        <f t="shared" si="12"/>
        <v>5.9149652731894528E-2</v>
      </c>
      <c r="AA36" s="407">
        <f t="shared" si="13"/>
        <v>0.14400000000000002</v>
      </c>
      <c r="AB36" s="407">
        <f t="shared" si="14"/>
        <v>0</v>
      </c>
      <c r="AC36" s="407">
        <f t="shared" si="15"/>
        <v>0.20424629747314446</v>
      </c>
      <c r="AD36" s="407">
        <f t="shared" si="16"/>
        <v>0.80458569572490679</v>
      </c>
      <c r="AE36" s="407">
        <f t="shared" si="17"/>
        <v>3.884148850590794E-3</v>
      </c>
      <c r="AF36" s="407">
        <f t="shared" si="18"/>
        <v>1.1664000000000001E-2</v>
      </c>
      <c r="AG36" s="407">
        <f t="shared" si="19"/>
        <v>1.5560236505538377E-2</v>
      </c>
      <c r="AH36" s="407">
        <f t="shared" si="20"/>
        <v>0</v>
      </c>
      <c r="AI36">
        <f t="shared" si="21"/>
        <v>0</v>
      </c>
      <c r="AJ36" s="408">
        <f t="shared" si="22"/>
        <v>0.13677229800000001</v>
      </c>
      <c r="AK36">
        <f t="shared" si="23"/>
        <v>4.8000000000000001E-2</v>
      </c>
      <c r="AL36" s="408">
        <f t="shared" si="24"/>
        <v>0.1215</v>
      </c>
      <c r="AM36" s="408">
        <f t="shared" si="25"/>
        <v>0.31645971316818772</v>
      </c>
      <c r="AN36" s="408">
        <f t="shared" si="42"/>
        <v>0.16949999999999998</v>
      </c>
      <c r="AO36" s="408">
        <f t="shared" si="26"/>
        <v>0.7430777758590662</v>
      </c>
      <c r="AP36">
        <f t="shared" si="27"/>
        <v>4.1310000000000002</v>
      </c>
      <c r="AQ36" s="10">
        <f t="shared" si="43"/>
        <v>0.84754494900769262</v>
      </c>
      <c r="AR36" s="63">
        <f t="shared" si="28"/>
        <v>10.212314873657222</v>
      </c>
      <c r="AS36" s="63">
        <f t="shared" si="44"/>
        <v>0.77801182527691881</v>
      </c>
      <c r="AT36" s="10"/>
      <c r="AU36">
        <f t="shared" si="45"/>
        <v>84.754494900769259</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0.21340999999999999</v>
      </c>
      <c r="J37" s="408">
        <f t="shared" si="2"/>
        <v>1.4152452631578945</v>
      </c>
      <c r="K37" s="408">
        <f t="shared" si="31"/>
        <v>1.5476226315789474</v>
      </c>
      <c r="L37" s="408">
        <f t="shared" si="32"/>
        <v>0.13237736842105285</v>
      </c>
      <c r="M37" s="63">
        <f t="shared" si="3"/>
        <v>0</v>
      </c>
      <c r="N37" s="407">
        <f t="shared" si="4"/>
        <v>0.93408239977757757</v>
      </c>
      <c r="O37" s="407">
        <f t="shared" si="5"/>
        <v>1.7474593401497689E-2</v>
      </c>
      <c r="P37">
        <f t="shared" si="6"/>
        <v>0.2</v>
      </c>
      <c r="Q37" s="407">
        <f t="shared" si="34"/>
        <v>0.21747459340149769</v>
      </c>
      <c r="R37" s="9">
        <f t="shared" si="39"/>
        <v>0.40854611682677661</v>
      </c>
      <c r="S37" s="9">
        <f t="shared" si="7"/>
        <v>1.6690992957423819E-4</v>
      </c>
      <c r="T37" s="9">
        <f t="shared" si="40"/>
        <v>1.6690992957423819E-4</v>
      </c>
      <c r="U37" s="407">
        <f t="shared" si="8"/>
        <v>0.43151169633097802</v>
      </c>
      <c r="V37" s="409">
        <f t="shared" si="9"/>
        <v>3.7240468814087643E-4</v>
      </c>
      <c r="W37" s="407">
        <f t="shared" si="41"/>
        <v>3.7240468814087643E-4</v>
      </c>
      <c r="X37" s="407">
        <f t="shared" si="10"/>
        <v>0.43151169633097802</v>
      </c>
      <c r="Y37" s="407">
        <f t="shared" si="11"/>
        <v>1.1172140644226292E-3</v>
      </c>
      <c r="Z37" s="407">
        <f t="shared" si="12"/>
        <v>6.1397750395418615E-2</v>
      </c>
      <c r="AA37" s="407">
        <f t="shared" si="13"/>
        <v>0.14400000000000002</v>
      </c>
      <c r="AB37" s="407">
        <f t="shared" si="14"/>
        <v>0</v>
      </c>
      <c r="AC37" s="407">
        <f t="shared" si="15"/>
        <v>0.20656111905731603</v>
      </c>
      <c r="AD37" s="407">
        <f t="shared" si="16"/>
        <v>0.82843683253691713</v>
      </c>
      <c r="AE37" s="407">
        <f t="shared" si="17"/>
        <v>4.1178455130228006E-3</v>
      </c>
      <c r="AF37" s="407">
        <f t="shared" si="18"/>
        <v>1.2096000000000001E-2</v>
      </c>
      <c r="AG37" s="407">
        <f t="shared" si="19"/>
        <v>1.6227209741587457E-2</v>
      </c>
      <c r="AH37" s="407">
        <f t="shared" si="20"/>
        <v>0</v>
      </c>
      <c r="AI37">
        <f t="shared" si="21"/>
        <v>0</v>
      </c>
      <c r="AJ37" s="408">
        <f t="shared" si="22"/>
        <v>0.136771272</v>
      </c>
      <c r="AK37">
        <f t="shared" si="23"/>
        <v>4.8000000000000001E-2</v>
      </c>
      <c r="AL37" s="408">
        <f t="shared" si="24"/>
        <v>0.1215</v>
      </c>
      <c r="AM37" s="408">
        <f t="shared" si="25"/>
        <v>0.31645971316818772</v>
      </c>
      <c r="AN37" s="408">
        <f t="shared" si="42"/>
        <v>0.16949999999999998</v>
      </c>
      <c r="AO37" s="408">
        <f t="shared" si="26"/>
        <v>0.74707350881811618</v>
      </c>
      <c r="AP37">
        <f t="shared" si="27"/>
        <v>4.2839999999999998</v>
      </c>
      <c r="AQ37" s="10">
        <f t="shared" si="43"/>
        <v>0.85150813091705035</v>
      </c>
      <c r="AR37" s="63">
        <f t="shared" si="28"/>
        <v>10.328055952865801</v>
      </c>
      <c r="AS37" s="63">
        <f t="shared" si="44"/>
        <v>0.81136048707937292</v>
      </c>
      <c r="AT37" s="10"/>
      <c r="AU37">
        <f t="shared" si="45"/>
        <v>85.150813091705032</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0.21344249999999998</v>
      </c>
      <c r="J38" s="408">
        <f t="shared" si="2"/>
        <v>1.4154607894736839</v>
      </c>
      <c r="K38" s="408">
        <f t="shared" si="31"/>
        <v>1.5777303947368417</v>
      </c>
      <c r="L38" s="408">
        <f t="shared" si="32"/>
        <v>0.16226960526315792</v>
      </c>
      <c r="M38" s="63">
        <f t="shared" si="3"/>
        <v>0</v>
      </c>
      <c r="N38" s="407">
        <f t="shared" si="4"/>
        <v>0.96117676342324698</v>
      </c>
      <c r="O38" s="407">
        <f t="shared" si="5"/>
        <v>1.8504568442671843E-2</v>
      </c>
      <c r="P38">
        <f t="shared" si="6"/>
        <v>0.2</v>
      </c>
      <c r="Q38" s="407">
        <f t="shared" si="34"/>
        <v>0.21850456844267185</v>
      </c>
      <c r="R38" s="9">
        <f t="shared" si="39"/>
        <v>0.40860833391499585</v>
      </c>
      <c r="S38" s="9">
        <f t="shared" si="7"/>
        <v>1.6696077054478874E-4</v>
      </c>
      <c r="T38" s="9">
        <f t="shared" si="40"/>
        <v>1.6696077054478874E-4</v>
      </c>
      <c r="U38" s="407">
        <f t="shared" si="8"/>
        <v>0.44406210434691001</v>
      </c>
      <c r="V38" s="409">
        <f t="shared" si="9"/>
        <v>3.9438230503401203E-4</v>
      </c>
      <c r="W38" s="407">
        <f t="shared" si="41"/>
        <v>3.9438230503401203E-4</v>
      </c>
      <c r="X38" s="407">
        <f t="shared" si="10"/>
        <v>0.44406210434691001</v>
      </c>
      <c r="Y38" s="407">
        <f t="shared" si="11"/>
        <v>1.183146915102036E-3</v>
      </c>
      <c r="Z38" s="407">
        <f t="shared" si="12"/>
        <v>6.3645848058942703E-2</v>
      </c>
      <c r="AA38" s="407">
        <f t="shared" si="13"/>
        <v>0.14400000000000002</v>
      </c>
      <c r="AB38" s="407">
        <f t="shared" si="14"/>
        <v>0</v>
      </c>
      <c r="AC38" s="407">
        <f t="shared" si="15"/>
        <v>0.20887842174610879</v>
      </c>
      <c r="AD38" s="407">
        <f t="shared" si="16"/>
        <v>0.85244918794481972</v>
      </c>
      <c r="AE38" s="407">
        <f t="shared" si="17"/>
        <v>4.3600177081666962E-3</v>
      </c>
      <c r="AF38" s="407">
        <f t="shared" si="18"/>
        <v>1.2527999999999997E-2</v>
      </c>
      <c r="AG38" s="407">
        <f t="shared" si="19"/>
        <v>1.6902756972109741E-2</v>
      </c>
      <c r="AH38" s="407">
        <f t="shared" si="20"/>
        <v>0</v>
      </c>
      <c r="AI38">
        <f t="shared" si="21"/>
        <v>0</v>
      </c>
      <c r="AJ38" s="408">
        <f t="shared" si="22"/>
        <v>0.13677024599999998</v>
      </c>
      <c r="AK38">
        <f t="shared" si="23"/>
        <v>4.8000000000000001E-2</v>
      </c>
      <c r="AL38" s="408">
        <f t="shared" si="24"/>
        <v>0.1215</v>
      </c>
      <c r="AM38" s="408">
        <f t="shared" si="25"/>
        <v>0.31645971316818772</v>
      </c>
      <c r="AN38" s="408">
        <f t="shared" si="42"/>
        <v>0.16949999999999998</v>
      </c>
      <c r="AO38" s="408">
        <f t="shared" si="26"/>
        <v>0.75111733623646915</v>
      </c>
      <c r="AP38">
        <f t="shared" si="27"/>
        <v>4.4369999999999994</v>
      </c>
      <c r="AQ38" s="10">
        <f t="shared" si="43"/>
        <v>0.85522352569201154</v>
      </c>
      <c r="AR38" s="63">
        <f t="shared" si="28"/>
        <v>10.443921087305439</v>
      </c>
      <c r="AS38" s="63">
        <f t="shared" si="44"/>
        <v>0.84513784860548702</v>
      </c>
      <c r="AT38" s="10"/>
      <c r="AU38">
        <f t="shared" si="45"/>
        <v>85.522352569201161</v>
      </c>
      <c r="BD38">
        <v>9.9985429999999997</v>
      </c>
      <c r="BE38">
        <v>1.9350000000000001</v>
      </c>
      <c r="BF38">
        <v>5.117146</v>
      </c>
      <c r="BG38">
        <v>94.224527198076927</v>
      </c>
      <c r="BH38">
        <v>606.92116405899924</v>
      </c>
    </row>
    <row r="39" spans="1:60" x14ac:dyDescent="0.25">
      <c r="A39" s="33" t="s">
        <v>141</v>
      </c>
      <c r="B39" s="5">
        <f>QgTop*1000000000</f>
        <v>27</v>
      </c>
      <c r="C39" s="417" t="s">
        <v>136</v>
      </c>
      <c r="D39" s="31" t="s">
        <v>180</v>
      </c>
      <c r="G39">
        <v>30</v>
      </c>
      <c r="H39">
        <f t="shared" si="0"/>
        <v>0.89999999999999991</v>
      </c>
      <c r="I39" s="407">
        <f t="shared" si="1"/>
        <v>0.21347499999999997</v>
      </c>
      <c r="J39" s="408">
        <f t="shared" si="2"/>
        <v>1.4156763157894734</v>
      </c>
      <c r="K39" s="408">
        <f t="shared" si="31"/>
        <v>1.6078381578947365</v>
      </c>
      <c r="L39" s="408">
        <f t="shared" si="32"/>
        <v>0.19216184210526321</v>
      </c>
      <c r="M39" s="63">
        <f t="shared" si="3"/>
        <v>0</v>
      </c>
      <c r="N39" s="407">
        <f t="shared" si="4"/>
        <v>0.98843898104904337</v>
      </c>
      <c r="O39" s="407">
        <f t="shared" si="5"/>
        <v>1.9570825863973525E-2</v>
      </c>
      <c r="P39">
        <f t="shared" si="6"/>
        <v>0.2</v>
      </c>
      <c r="Q39" s="407">
        <f t="shared" si="34"/>
        <v>0.21957082586397353</v>
      </c>
      <c r="R39" s="9">
        <f t="shared" si="39"/>
        <v>0.40867055100321509</v>
      </c>
      <c r="S39" s="9">
        <f t="shared" si="7"/>
        <v>1.6701161925727144E-4</v>
      </c>
      <c r="T39" s="9">
        <f t="shared" si="40"/>
        <v>1.6701161925727144E-4</v>
      </c>
      <c r="U39" s="407">
        <f t="shared" si="8"/>
        <v>0.45669196995452627</v>
      </c>
      <c r="V39" s="409">
        <f t="shared" si="9"/>
        <v>4.1713511084189188E-4</v>
      </c>
      <c r="W39" s="407">
        <f t="shared" si="41"/>
        <v>4.1713511084189188E-4</v>
      </c>
      <c r="X39" s="407">
        <f t="shared" si="10"/>
        <v>0.45669196995452627</v>
      </c>
      <c r="Y39" s="407">
        <f t="shared" si="11"/>
        <v>1.2514053325256755E-3</v>
      </c>
      <c r="Z39" s="407">
        <f t="shared" si="12"/>
        <v>6.589394572246679E-2</v>
      </c>
      <c r="AA39" s="407">
        <f t="shared" si="13"/>
        <v>0.14400000000000002</v>
      </c>
      <c r="AB39" s="407">
        <f t="shared" si="14"/>
        <v>0</v>
      </c>
      <c r="AC39" s="407">
        <f t="shared" si="15"/>
        <v>0.21119820996822733</v>
      </c>
      <c r="AD39" s="407">
        <f t="shared" si="16"/>
        <v>0.87660941349972121</v>
      </c>
      <c r="AE39" s="407">
        <f t="shared" si="17"/>
        <v>4.6106643830179511E-3</v>
      </c>
      <c r="AF39" s="407">
        <f t="shared" si="18"/>
        <v>1.2959999999999998E-2</v>
      </c>
      <c r="AG39" s="407">
        <f t="shared" si="19"/>
        <v>1.7586881824945676E-2</v>
      </c>
      <c r="AH39" s="407">
        <f t="shared" si="20"/>
        <v>0</v>
      </c>
      <c r="AI39">
        <f t="shared" si="21"/>
        <v>0</v>
      </c>
      <c r="AJ39" s="408">
        <f t="shared" si="22"/>
        <v>0.13676922</v>
      </c>
      <c r="AK39">
        <f t="shared" si="23"/>
        <v>4.8000000000000001E-2</v>
      </c>
      <c r="AL39" s="408">
        <f t="shared" si="24"/>
        <v>0.1215</v>
      </c>
      <c r="AM39" s="408">
        <f t="shared" si="25"/>
        <v>0.31645971316818772</v>
      </c>
      <c r="AN39" s="408">
        <f t="shared" si="42"/>
        <v>0.16949999999999998</v>
      </c>
      <c r="AO39" s="408">
        <f t="shared" si="26"/>
        <v>0.75520928438724577</v>
      </c>
      <c r="AP39">
        <f t="shared" si="27"/>
        <v>4.589999999999999</v>
      </c>
      <c r="AQ39" s="10">
        <f t="shared" si="43"/>
        <v>0.85871286899969901</v>
      </c>
      <c r="AR39" s="63">
        <f t="shared" si="28"/>
        <v>10.559910498411366</v>
      </c>
      <c r="AS39" s="63">
        <f t="shared" si="44"/>
        <v>0.87934409124728385</v>
      </c>
      <c r="AT39" s="10"/>
      <c r="AU39">
        <f t="shared" si="45"/>
        <v>85.871286899969903</v>
      </c>
      <c r="BD39">
        <v>9.9985060000000008</v>
      </c>
      <c r="BE39">
        <v>2.31</v>
      </c>
      <c r="BF39">
        <v>5.1166349999999996</v>
      </c>
      <c r="BG39">
        <v>94.492663502717292</v>
      </c>
      <c r="BH39">
        <v>688.87413060200208</v>
      </c>
    </row>
    <row r="40" spans="1:60" x14ac:dyDescent="0.25">
      <c r="A40" s="33" t="s">
        <v>218</v>
      </c>
      <c r="B40" s="5">
        <f>QgdTop*1000000000</f>
        <v>9</v>
      </c>
      <c r="C40" s="417" t="s">
        <v>136</v>
      </c>
      <c r="D40" s="31" t="s">
        <v>219</v>
      </c>
      <c r="G40">
        <v>31</v>
      </c>
      <c r="H40">
        <f t="shared" si="0"/>
        <v>0.92999999999999994</v>
      </c>
      <c r="I40" s="407">
        <f t="shared" si="1"/>
        <v>0.21350749999999999</v>
      </c>
      <c r="J40" s="408">
        <f t="shared" si="2"/>
        <v>1.4158918421052631</v>
      </c>
      <c r="K40" s="408">
        <f t="shared" si="31"/>
        <v>1.6379459210526315</v>
      </c>
      <c r="L40" s="408">
        <f t="shared" si="32"/>
        <v>0.22205407894736839</v>
      </c>
      <c r="M40" s="63">
        <f t="shared" si="3"/>
        <v>0</v>
      </c>
      <c r="N40" s="407">
        <f t="shared" si="4"/>
        <v>1.0158555388005157</v>
      </c>
      <c r="O40" s="407">
        <f t="shared" si="5"/>
        <v>2.0673384164960461E-2</v>
      </c>
      <c r="P40">
        <f t="shared" si="6"/>
        <v>0.2</v>
      </c>
      <c r="Q40" s="407">
        <f t="shared" si="34"/>
        <v>0.22067338416496046</v>
      </c>
      <c r="R40" s="9">
        <f t="shared" si="39"/>
        <v>0.40873276809143438</v>
      </c>
      <c r="S40" s="9">
        <f t="shared" si="7"/>
        <v>1.6706247571168629E-4</v>
      </c>
      <c r="T40" s="9">
        <f t="shared" si="40"/>
        <v>1.6706247571168629E-4</v>
      </c>
      <c r="U40" s="407">
        <f t="shared" si="8"/>
        <v>0.46939506631728972</v>
      </c>
      <c r="V40" s="409">
        <f t="shared" si="9"/>
        <v>4.4066345656602565E-4</v>
      </c>
      <c r="W40" s="407">
        <f t="shared" si="41"/>
        <v>4.4066345656602565E-4</v>
      </c>
      <c r="X40" s="407">
        <f t="shared" si="10"/>
        <v>0.46939506631728972</v>
      </c>
      <c r="Y40" s="407">
        <f t="shared" si="11"/>
        <v>1.3219903696980769E-3</v>
      </c>
      <c r="Z40" s="407">
        <f t="shared" si="12"/>
        <v>6.8142043385990891E-2</v>
      </c>
      <c r="AA40" s="407">
        <f t="shared" si="13"/>
        <v>0.14400000000000002</v>
      </c>
      <c r="AB40" s="407">
        <f t="shared" si="14"/>
        <v>0</v>
      </c>
      <c r="AC40" s="407">
        <f t="shared" si="15"/>
        <v>0.21352048816150554</v>
      </c>
      <c r="AD40" s="407">
        <f t="shared" si="16"/>
        <v>0.90090551526154683</v>
      </c>
      <c r="AE40" s="407">
        <f t="shared" si="17"/>
        <v>4.869784484572039E-3</v>
      </c>
      <c r="AF40" s="407">
        <f t="shared" si="18"/>
        <v>1.3391999999999999E-2</v>
      </c>
      <c r="AG40" s="407">
        <f t="shared" si="19"/>
        <v>1.8279588015392385E-2</v>
      </c>
      <c r="AH40" s="407">
        <f t="shared" si="20"/>
        <v>0</v>
      </c>
      <c r="AI40">
        <f t="shared" si="21"/>
        <v>0</v>
      </c>
      <c r="AJ40" s="408">
        <f t="shared" si="22"/>
        <v>0.13676819400000001</v>
      </c>
      <c r="AK40">
        <f t="shared" si="23"/>
        <v>4.8000000000000001E-2</v>
      </c>
      <c r="AL40" s="408">
        <f t="shared" si="24"/>
        <v>0.1215</v>
      </c>
      <c r="AM40" s="408">
        <f t="shared" si="25"/>
        <v>0.31645971316818772</v>
      </c>
      <c r="AN40" s="408">
        <f t="shared" si="42"/>
        <v>0.16949999999999998</v>
      </c>
      <c r="AO40" s="408">
        <f t="shared" si="26"/>
        <v>0.75934938027413612</v>
      </c>
      <c r="AP40">
        <f t="shared" si="27"/>
        <v>4.7429999999999994</v>
      </c>
      <c r="AQ40" s="10">
        <f t="shared" si="43"/>
        <v>0.86199542635435045</v>
      </c>
      <c r="AR40" s="63">
        <f t="shared" si="28"/>
        <v>10.676024408075277</v>
      </c>
      <c r="AS40" s="63">
        <f t="shared" si="44"/>
        <v>0.91397940076961925</v>
      </c>
      <c r="AT40" s="10"/>
      <c r="AU40">
        <f t="shared" si="45"/>
        <v>86.199542635435051</v>
      </c>
      <c r="BD40">
        <v>9.9984319999999993</v>
      </c>
      <c r="BE40">
        <v>2.7269999999999999</v>
      </c>
      <c r="BF40">
        <v>5.115812</v>
      </c>
      <c r="BG40">
        <v>94.558770424517263</v>
      </c>
      <c r="BH40">
        <v>802.77694931200062</v>
      </c>
    </row>
    <row r="41" spans="1:60" x14ac:dyDescent="0.25">
      <c r="A41" s="33" t="s">
        <v>236</v>
      </c>
      <c r="B41" s="5">
        <f>QgsTop*1000000000</f>
        <v>8</v>
      </c>
      <c r="C41" s="417" t="s">
        <v>136</v>
      </c>
      <c r="D41" s="417" t="s">
        <v>721</v>
      </c>
      <c r="G41">
        <v>32</v>
      </c>
      <c r="H41">
        <f t="shared" si="0"/>
        <v>0.96</v>
      </c>
      <c r="I41" s="407">
        <f t="shared" si="1"/>
        <v>0.21353999999999998</v>
      </c>
      <c r="J41" s="408">
        <f t="shared" si="2"/>
        <v>1.4161073684210521</v>
      </c>
      <c r="K41" s="408">
        <f t="shared" si="31"/>
        <v>1.668053684210526</v>
      </c>
      <c r="L41" s="408">
        <f t="shared" si="32"/>
        <v>0.25194631578947391</v>
      </c>
      <c r="M41" s="63">
        <f t="shared" si="3"/>
        <v>0</v>
      </c>
      <c r="N41" s="407">
        <f t="shared" ref="N41:N72" si="46">SQRT(H41^2+(J41^2)/12)</f>
        <v>1.0434142705119731</v>
      </c>
      <c r="O41" s="407">
        <f t="shared" si="5"/>
        <v>2.1812262479977508E-2</v>
      </c>
      <c r="P41">
        <f t="shared" si="6"/>
        <v>0.2</v>
      </c>
      <c r="Q41" s="407">
        <f t="shared" si="34"/>
        <v>0.22181226247997751</v>
      </c>
      <c r="R41" s="9">
        <f t="shared" si="39"/>
        <v>0.40879498517965351</v>
      </c>
      <c r="S41" s="9">
        <f t="shared" si="7"/>
        <v>1.6711333990803315E-4</v>
      </c>
      <c r="T41" s="9">
        <f t="shared" si="40"/>
        <v>1.6711333990803315E-4</v>
      </c>
      <c r="U41" s="407">
        <f t="shared" ref="U41:U72" si="47">SQRT(I41)*SQRT(H41^2+(J41^2)/12)</f>
        <v>0.48216578746729982</v>
      </c>
      <c r="V41" s="409">
        <f t="shared" si="9"/>
        <v>4.649676932079227E-4</v>
      </c>
      <c r="W41" s="407">
        <f t="shared" si="41"/>
        <v>4.649676932079227E-4</v>
      </c>
      <c r="X41" s="407">
        <f t="shared" ref="X41:X72" si="48">SQRT(I41)*SQRT(H41^2+(J41^2)/12)</f>
        <v>0.48216578746729982</v>
      </c>
      <c r="Y41" s="407">
        <f t="shared" si="11"/>
        <v>1.3949030796237682E-3</v>
      </c>
      <c r="Z41" s="407">
        <f t="shared" si="12"/>
        <v>7.0390141049514993E-2</v>
      </c>
      <c r="AA41" s="407">
        <f t="shared" si="13"/>
        <v>0.14400000000000002</v>
      </c>
      <c r="AB41" s="407">
        <f t="shared" si="14"/>
        <v>0</v>
      </c>
      <c r="AC41" s="407">
        <f t="shared" ref="AC41:AC72" si="49">(AB41+AA41+Z41+Y41*(1+RdsonTopTc*Ta-RdsonTopTc*25))/(1-Y41*RdsonTopTc*ThetaJaTop)</f>
        <v>0.21584526077293364</v>
      </c>
      <c r="AD41" s="407">
        <f t="shared" ref="AD41:AD72" si="50">SQRT(1-I41)*SQRT(H41^2+(J41^2)/12)</f>
        <v>0.92532669544549062</v>
      </c>
      <c r="AE41" s="407">
        <f t="shared" si="17"/>
        <v>5.1373769598244308E-3</v>
      </c>
      <c r="AF41" s="407">
        <f t="shared" si="18"/>
        <v>1.3823999999999999E-2</v>
      </c>
      <c r="AG41" s="407">
        <f t="shared" ref="AG41:AG72" si="51">(AF41+AE41*(1+RdsonBotTc*Ta-RdsonBotTc*25))/(1-AE41*RdsonBotTc*ThetaJaBot)</f>
        <v>1.8980879346270577E-2</v>
      </c>
      <c r="AH41" s="407">
        <f t="shared" ref="AH41:AH72" si="52">IF(RDSON_sense=1, 0, AD41^2*Rshunt)</f>
        <v>0</v>
      </c>
      <c r="AI41">
        <f t="shared" si="21"/>
        <v>0</v>
      </c>
      <c r="AJ41" s="408">
        <f t="shared" si="22"/>
        <v>0.13676716800000002</v>
      </c>
      <c r="AK41">
        <f t="shared" si="23"/>
        <v>4.8000000000000001E-2</v>
      </c>
      <c r="AL41" s="408">
        <f t="shared" si="24"/>
        <v>0.1215</v>
      </c>
      <c r="AM41" s="408">
        <f t="shared" si="25"/>
        <v>0.31645971316818772</v>
      </c>
      <c r="AN41" s="408">
        <f t="shared" si="42"/>
        <v>0.16949999999999998</v>
      </c>
      <c r="AO41" s="408">
        <f t="shared" ref="AO41:AO72" si="53">SUM(Q41,T41,W41,AC41,AJ41,AI41,AG41,AN41, AH41)</f>
        <v>0.7635376516322977</v>
      </c>
      <c r="AP41">
        <f t="shared" si="27"/>
        <v>4.8959999999999999</v>
      </c>
      <c r="AQ41" s="10">
        <f t="shared" si="43"/>
        <v>0.86508833430729415</v>
      </c>
      <c r="AR41" s="63">
        <f t="shared" ref="AR41:AR72" si="54">ThetaJaTop*AC41</f>
        <v>10.792263038646682</v>
      </c>
      <c r="AS41" s="63">
        <f t="shared" si="44"/>
        <v>0.94904396731352891</v>
      </c>
      <c r="AT41" s="10"/>
      <c r="AU41">
        <f t="shared" si="45"/>
        <v>86.50883343072941</v>
      </c>
      <c r="BD41">
        <v>9.9985180000000007</v>
      </c>
      <c r="BE41">
        <v>3.1859999999999999</v>
      </c>
      <c r="BF41">
        <v>5.1148889999999998</v>
      </c>
      <c r="BG41">
        <v>94.58411932633652</v>
      </c>
      <c r="BH41">
        <v>933.10990806000302</v>
      </c>
    </row>
    <row r="42" spans="1:60" x14ac:dyDescent="0.25">
      <c r="A42" s="33" t="s">
        <v>168</v>
      </c>
      <c r="B42" s="5">
        <f>RGateTop</f>
        <v>2</v>
      </c>
      <c r="C42" s="416" t="s">
        <v>208</v>
      </c>
      <c r="D42" s="31" t="s">
        <v>181</v>
      </c>
      <c r="G42">
        <v>33</v>
      </c>
      <c r="H42">
        <f t="shared" si="0"/>
        <v>0.99</v>
      </c>
      <c r="I42" s="407">
        <f t="shared" si="1"/>
        <v>0.21357249999999997</v>
      </c>
      <c r="J42" s="408">
        <f t="shared" si="2"/>
        <v>1.4163228947368416</v>
      </c>
      <c r="K42" s="408">
        <f t="shared" si="31"/>
        <v>1.6981614473684208</v>
      </c>
      <c r="L42" s="408">
        <f t="shared" si="32"/>
        <v>0.2818385526315792</v>
      </c>
      <c r="M42" s="63">
        <f t="shared" si="3"/>
        <v>0</v>
      </c>
      <c r="N42" s="407">
        <f t="shared" si="46"/>
        <v>1.0711042021420287</v>
      </c>
      <c r="O42" s="407">
        <f t="shared" si="5"/>
        <v>2.2987480578988296E-2</v>
      </c>
      <c r="P42">
        <f t="shared" si="6"/>
        <v>0.2</v>
      </c>
      <c r="Q42" s="407">
        <f t="shared" si="34"/>
        <v>0.22298748057898832</v>
      </c>
      <c r="R42" s="9">
        <f t="shared" si="39"/>
        <v>0.40885720226787275</v>
      </c>
      <c r="S42" s="9">
        <f t="shared" si="7"/>
        <v>1.6716421184631222E-4</v>
      </c>
      <c r="T42" s="9">
        <f t="shared" si="40"/>
        <v>1.6716421184631222E-4</v>
      </c>
      <c r="U42" s="407">
        <f t="shared" si="47"/>
        <v>0.49499907665019582</v>
      </c>
      <c r="V42" s="409">
        <f t="shared" si="9"/>
        <v>4.9004817176909285E-4</v>
      </c>
      <c r="W42" s="407">
        <f t="shared" si="41"/>
        <v>4.9004817176909285E-4</v>
      </c>
      <c r="X42" s="407">
        <f t="shared" si="48"/>
        <v>0.49499907665019582</v>
      </c>
      <c r="Y42" s="407">
        <f t="shared" si="11"/>
        <v>1.4701445153072787E-3</v>
      </c>
      <c r="Z42" s="407">
        <f t="shared" si="12"/>
        <v>7.2638238713039094E-2</v>
      </c>
      <c r="AA42" s="407">
        <f t="shared" si="13"/>
        <v>0.14400000000000002</v>
      </c>
      <c r="AB42" s="407">
        <f t="shared" si="14"/>
        <v>0</v>
      </c>
      <c r="AC42" s="407">
        <f t="shared" si="49"/>
        <v>0.21817253225868455</v>
      </c>
      <c r="AD42" s="407">
        <f t="shared" si="50"/>
        <v>0.94986321434286825</v>
      </c>
      <c r="AE42" s="407">
        <f t="shared" si="17"/>
        <v>5.4134407557705939E-3</v>
      </c>
      <c r="AF42" s="407">
        <f t="shared" si="18"/>
        <v>1.4256E-2</v>
      </c>
      <c r="AG42" s="407">
        <f t="shared" si="51"/>
        <v>1.9690759707993662E-2</v>
      </c>
      <c r="AH42" s="407">
        <f t="shared" si="52"/>
        <v>0</v>
      </c>
      <c r="AI42">
        <f t="shared" si="21"/>
        <v>0</v>
      </c>
      <c r="AJ42" s="408">
        <f t="shared" si="22"/>
        <v>0.13676614200000001</v>
      </c>
      <c r="AK42">
        <f t="shared" si="23"/>
        <v>4.8000000000000001E-2</v>
      </c>
      <c r="AL42" s="408">
        <f t="shared" si="24"/>
        <v>0.1215</v>
      </c>
      <c r="AM42" s="408">
        <f t="shared" si="25"/>
        <v>0.31645971316818772</v>
      </c>
      <c r="AN42" s="408">
        <f t="shared" si="42"/>
        <v>0.16949999999999998</v>
      </c>
      <c r="AO42" s="408">
        <f t="shared" si="53"/>
        <v>0.76777412692928193</v>
      </c>
      <c r="AP42">
        <f t="shared" si="27"/>
        <v>5.0489999999999995</v>
      </c>
      <c r="AQ42" s="10">
        <f t="shared" si="43"/>
        <v>0.86800688660493064</v>
      </c>
      <c r="AR42" s="63">
        <f t="shared" si="54"/>
        <v>10.908626612934228</v>
      </c>
      <c r="AS42" s="63">
        <f t="shared" si="44"/>
        <v>0.98453798539968307</v>
      </c>
      <c r="AT42" s="10"/>
      <c r="AU42">
        <f t="shared" si="45"/>
        <v>86.800688660493066</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0.21360500000000002</v>
      </c>
      <c r="J43" s="408">
        <f t="shared" si="2"/>
        <v>1.4165384210526315</v>
      </c>
      <c r="K43" s="408">
        <f t="shared" si="31"/>
        <v>1.7282692105263158</v>
      </c>
      <c r="L43" s="408">
        <f t="shared" si="32"/>
        <v>0.31173078947368427</v>
      </c>
      <c r="M43" s="63">
        <f t="shared" si="3"/>
        <v>0</v>
      </c>
      <c r="N43" s="407">
        <f t="shared" si="46"/>
        <v>1.0989154160018522</v>
      </c>
      <c r="O43" s="407">
        <f t="shared" si="5"/>
        <v>2.4199058868434892E-2</v>
      </c>
      <c r="P43">
        <f t="shared" si="6"/>
        <v>0.2</v>
      </c>
      <c r="Q43" s="407">
        <f t="shared" si="34"/>
        <v>0.22419905886843491</v>
      </c>
      <c r="R43" s="9">
        <f t="shared" si="39"/>
        <v>0.40891941935609216</v>
      </c>
      <c r="S43" s="9">
        <f t="shared" si="7"/>
        <v>1.6721509152652357E-4</v>
      </c>
      <c r="T43" s="9">
        <f t="shared" si="40"/>
        <v>1.6721509152652357E-4</v>
      </c>
      <c r="U43" s="407">
        <f t="shared" si="47"/>
        <v>0.50789036378486563</v>
      </c>
      <c r="V43" s="409">
        <f t="shared" si="9"/>
        <v>5.1590524325104625E-4</v>
      </c>
      <c r="W43" s="407">
        <f t="shared" si="41"/>
        <v>5.1590524325104625E-4</v>
      </c>
      <c r="X43" s="407">
        <f t="shared" si="48"/>
        <v>0.50789036378486563</v>
      </c>
      <c r="Y43" s="407">
        <f t="shared" si="11"/>
        <v>1.5477157297531388E-3</v>
      </c>
      <c r="Z43" s="407">
        <f t="shared" si="12"/>
        <v>7.4886336376563195E-2</v>
      </c>
      <c r="AA43" s="407">
        <f t="shared" si="13"/>
        <v>0.14400000000000002</v>
      </c>
      <c r="AB43" s="407">
        <f t="shared" si="14"/>
        <v>0</v>
      </c>
      <c r="AC43" s="407">
        <f t="shared" si="49"/>
        <v>0.22050230708414056</v>
      </c>
      <c r="AD43" s="407">
        <f t="shared" si="50"/>
        <v>0.97450626981102628</v>
      </c>
      <c r="AE43" s="407">
        <f t="shared" si="17"/>
        <v>5.6979748194060046E-3</v>
      </c>
      <c r="AF43" s="407">
        <f t="shared" si="18"/>
        <v>1.4688E-2</v>
      </c>
      <c r="AG43" s="407">
        <f t="shared" si="51"/>
        <v>2.0409233078639098E-2</v>
      </c>
      <c r="AH43" s="407">
        <f t="shared" si="52"/>
        <v>0</v>
      </c>
      <c r="AI43">
        <f t="shared" si="21"/>
        <v>0</v>
      </c>
      <c r="AJ43" s="408">
        <f t="shared" si="22"/>
        <v>0.13676511600000002</v>
      </c>
      <c r="AK43">
        <f t="shared" si="23"/>
        <v>4.8000000000000001E-2</v>
      </c>
      <c r="AL43" s="408">
        <f t="shared" si="24"/>
        <v>0.1215</v>
      </c>
      <c r="AM43" s="408">
        <f t="shared" si="25"/>
        <v>0.31645971316818772</v>
      </c>
      <c r="AN43" s="408">
        <f t="shared" si="42"/>
        <v>0.16949999999999998</v>
      </c>
      <c r="AO43" s="408">
        <f t="shared" si="53"/>
        <v>0.77205883536599218</v>
      </c>
      <c r="AP43">
        <f t="shared" si="27"/>
        <v>5.202</v>
      </c>
      <c r="AQ43" s="10">
        <f t="shared" si="43"/>
        <v>0.87076477539935493</v>
      </c>
      <c r="AR43" s="63">
        <f t="shared" si="54"/>
        <v>11.025115354207028</v>
      </c>
      <c r="AS43" s="63">
        <f t="shared" si="44"/>
        <v>1.0204616539319549</v>
      </c>
      <c r="AT43" s="10"/>
      <c r="AU43">
        <f t="shared" si="45"/>
        <v>87.076477539935496</v>
      </c>
      <c r="BD43">
        <v>9.998246</v>
      </c>
      <c r="BE43">
        <v>4.2430000000000003</v>
      </c>
      <c r="BF43">
        <v>5.1120590000000004</v>
      </c>
      <c r="BG43">
        <v>94.267178615859891</v>
      </c>
      <c r="BH43">
        <v>1319.0970775599953</v>
      </c>
    </row>
    <row r="44" spans="1:60" x14ac:dyDescent="0.25">
      <c r="A44" s="33" t="s">
        <v>170</v>
      </c>
      <c r="B44" s="5">
        <f>VthTop</f>
        <v>3.8</v>
      </c>
      <c r="C44" s="417" t="s">
        <v>0</v>
      </c>
      <c r="D44" s="31" t="s">
        <v>183</v>
      </c>
      <c r="G44">
        <v>35</v>
      </c>
      <c r="H44">
        <f t="shared" si="0"/>
        <v>1.0499999999999998</v>
      </c>
      <c r="I44" s="407">
        <f t="shared" si="1"/>
        <v>0.21363750000000001</v>
      </c>
      <c r="J44" s="408">
        <f t="shared" si="2"/>
        <v>1.4167539473684208</v>
      </c>
      <c r="K44" s="408">
        <f t="shared" si="31"/>
        <v>1.7583769736842103</v>
      </c>
      <c r="L44" s="408">
        <f t="shared" si="32"/>
        <v>0.34162302631578945</v>
      </c>
      <c r="M44" s="63">
        <f t="shared" si="3"/>
        <v>0</v>
      </c>
      <c r="N44" s="407">
        <f t="shared" si="46"/>
        <v>1.1268389321232499</v>
      </c>
      <c r="O44" s="407">
        <f t="shared" si="5"/>
        <v>2.5447018392125327E-2</v>
      </c>
      <c r="P44">
        <f t="shared" si="6"/>
        <v>0.2</v>
      </c>
      <c r="Q44" s="407">
        <f t="shared" si="34"/>
        <v>0.22544701839212533</v>
      </c>
      <c r="R44" s="9">
        <f t="shared" si="39"/>
        <v>0.40898163644431135</v>
      </c>
      <c r="S44" s="9">
        <f t="shared" si="7"/>
        <v>1.6726597894866686E-4</v>
      </c>
      <c r="T44" s="9">
        <f t="shared" si="40"/>
        <v>1.6726597894866686E-4</v>
      </c>
      <c r="U44" s="407">
        <f t="shared" si="47"/>
        <v>0.5208355108166548</v>
      </c>
      <c r="V44" s="409">
        <f t="shared" si="9"/>
        <v>5.425392586552915E-4</v>
      </c>
      <c r="W44" s="407">
        <f t="shared" si="41"/>
        <v>5.425392586552915E-4</v>
      </c>
      <c r="X44" s="407">
        <f t="shared" si="48"/>
        <v>0.5208355108166548</v>
      </c>
      <c r="Y44" s="407">
        <f t="shared" si="11"/>
        <v>1.6276177759658745E-3</v>
      </c>
      <c r="Z44" s="407">
        <f t="shared" si="12"/>
        <v>7.7134434040087269E-2</v>
      </c>
      <c r="AA44" s="407">
        <f t="shared" si="13"/>
        <v>0.14400000000000002</v>
      </c>
      <c r="AB44" s="407">
        <f t="shared" si="14"/>
        <v>0</v>
      </c>
      <c r="AC44" s="407">
        <f t="shared" si="49"/>
        <v>0.22283458972392012</v>
      </c>
      <c r="AD44" s="407">
        <f t="shared" si="50"/>
        <v>0.99924789197727126</v>
      </c>
      <c r="AE44" s="407">
        <f t="shared" si="17"/>
        <v>5.9909780977261224E-3</v>
      </c>
      <c r="AF44" s="407">
        <f t="shared" si="18"/>
        <v>1.5119999999999996E-2</v>
      </c>
      <c r="AG44" s="407">
        <f t="shared" si="51"/>
        <v>2.1136303524021981E-2</v>
      </c>
      <c r="AH44" s="407">
        <f t="shared" si="52"/>
        <v>0</v>
      </c>
      <c r="AI44">
        <f t="shared" si="21"/>
        <v>0</v>
      </c>
      <c r="AJ44" s="408">
        <f t="shared" si="22"/>
        <v>0.13676409</v>
      </c>
      <c r="AK44">
        <f t="shared" si="23"/>
        <v>4.8000000000000001E-2</v>
      </c>
      <c r="AL44" s="408">
        <f t="shared" si="24"/>
        <v>0.1215</v>
      </c>
      <c r="AM44" s="408">
        <f t="shared" si="25"/>
        <v>0.31645971316818772</v>
      </c>
      <c r="AN44" s="408">
        <f t="shared" si="42"/>
        <v>0.16949999999999998</v>
      </c>
      <c r="AO44" s="408">
        <f t="shared" si="53"/>
        <v>0.7763918068776714</v>
      </c>
      <c r="AP44">
        <f t="shared" si="27"/>
        <v>5.3549999999999986</v>
      </c>
      <c r="AQ44" s="10">
        <f t="shared" si="43"/>
        <v>0.87337429553812207</v>
      </c>
      <c r="AR44" s="63">
        <f t="shared" si="54"/>
        <v>11.141729486196006</v>
      </c>
      <c r="AS44" s="63">
        <f t="shared" si="44"/>
        <v>1.0568151762010991</v>
      </c>
      <c r="AT44" s="10"/>
      <c r="AU44">
        <f t="shared" si="45"/>
        <v>87.3374295538122</v>
      </c>
      <c r="BD44">
        <v>9.9981469999999995</v>
      </c>
      <c r="BE44">
        <v>4.8490000000000002</v>
      </c>
      <c r="BF44">
        <v>5.1107740000000002</v>
      </c>
      <c r="BG44">
        <v>93.953815994681278</v>
      </c>
      <c r="BH44">
        <v>1594.7983209009985</v>
      </c>
    </row>
    <row r="45" spans="1:60" x14ac:dyDescent="0.25">
      <c r="A45" s="38" t="s">
        <v>235</v>
      </c>
      <c r="B45" s="5">
        <f>VspTop</f>
        <v>3.86</v>
      </c>
      <c r="C45" s="418" t="s">
        <v>0</v>
      </c>
      <c r="G45">
        <v>36</v>
      </c>
      <c r="H45">
        <f t="shared" si="0"/>
        <v>1.08</v>
      </c>
      <c r="I45" s="407">
        <f t="shared" si="1"/>
        <v>0.21367</v>
      </c>
      <c r="J45" s="408">
        <f t="shared" si="2"/>
        <v>1.4169694736842102</v>
      </c>
      <c r="K45" s="408">
        <f t="shared" si="31"/>
        <v>1.7884847368421051</v>
      </c>
      <c r="L45" s="408">
        <f t="shared" si="32"/>
        <v>0.37151526315789496</v>
      </c>
      <c r="M45" s="63">
        <f t="shared" si="3"/>
        <v>0</v>
      </c>
      <c r="N45" s="407">
        <f t="shared" si="46"/>
        <v>1.1548666044668288</v>
      </c>
      <c r="O45" s="407">
        <f t="shared" si="5"/>
        <v>2.6731380832149532E-2</v>
      </c>
      <c r="P45">
        <f t="shared" si="6"/>
        <v>0.2</v>
      </c>
      <c r="Q45" s="407">
        <f t="shared" si="34"/>
        <v>0.22673138083214955</v>
      </c>
      <c r="R45" s="9">
        <f t="shared" si="39"/>
        <v>0.40904385353253059</v>
      </c>
      <c r="S45" s="9">
        <f t="shared" si="7"/>
        <v>1.6731687411274235E-4</v>
      </c>
      <c r="T45" s="9">
        <f t="shared" si="40"/>
        <v>1.6731687411274235E-4</v>
      </c>
      <c r="U45" s="407">
        <f t="shared" si="47"/>
        <v>0.53383076390525652</v>
      </c>
      <c r="V45" s="409">
        <f t="shared" si="9"/>
        <v>5.6995056898333956E-4</v>
      </c>
      <c r="W45" s="407">
        <f t="shared" si="41"/>
        <v>5.6995056898333956E-4</v>
      </c>
      <c r="X45" s="407">
        <f t="shared" si="48"/>
        <v>0.53383076390525652</v>
      </c>
      <c r="Y45" s="407">
        <f t="shared" si="11"/>
        <v>1.7098517069500186E-3</v>
      </c>
      <c r="Z45" s="407">
        <f t="shared" si="12"/>
        <v>7.938253170361137E-2</v>
      </c>
      <c r="AA45" s="407">
        <f t="shared" si="13"/>
        <v>0.14400000000000002</v>
      </c>
      <c r="AB45" s="407">
        <f t="shared" si="14"/>
        <v>0</v>
      </c>
      <c r="AC45" s="407">
        <f t="shared" si="49"/>
        <v>0.22516938466190481</v>
      </c>
      <c r="AD45" s="407">
        <f t="shared" si="50"/>
        <v>1.0240808511153174</v>
      </c>
      <c r="AE45" s="407">
        <f t="shared" si="17"/>
        <v>6.2924495377264383E-3</v>
      </c>
      <c r="AF45" s="407">
        <f t="shared" si="18"/>
        <v>1.5552E-2</v>
      </c>
      <c r="AG45" s="407">
        <f t="shared" si="51"/>
        <v>2.1871975197770913E-2</v>
      </c>
      <c r="AH45" s="407">
        <f t="shared" si="52"/>
        <v>0</v>
      </c>
      <c r="AI45">
        <f t="shared" si="21"/>
        <v>0</v>
      </c>
      <c r="AJ45" s="408">
        <f t="shared" si="22"/>
        <v>0.13676306400000002</v>
      </c>
      <c r="AK45">
        <f t="shared" si="23"/>
        <v>4.8000000000000001E-2</v>
      </c>
      <c r="AL45" s="408">
        <f t="shared" si="24"/>
        <v>0.1215</v>
      </c>
      <c r="AM45" s="408">
        <f t="shared" si="25"/>
        <v>0.31645971316818772</v>
      </c>
      <c r="AN45" s="408">
        <f t="shared" si="42"/>
        <v>0.16949999999999998</v>
      </c>
      <c r="AO45" s="408">
        <f t="shared" si="53"/>
        <v>0.78077307213492142</v>
      </c>
      <c r="AP45">
        <f t="shared" si="27"/>
        <v>5.508</v>
      </c>
      <c r="AQ45" s="10">
        <f t="shared" si="43"/>
        <v>0.87584651836230698</v>
      </c>
      <c r="AR45" s="63">
        <f t="shared" si="54"/>
        <v>11.258469233095241</v>
      </c>
      <c r="AS45" s="63">
        <f t="shared" si="44"/>
        <v>1.0935987598885457</v>
      </c>
      <c r="AT45" s="10"/>
      <c r="AU45">
        <f t="shared" si="45"/>
        <v>87.584651836230705</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0.21370249999999999</v>
      </c>
      <c r="J46" s="408">
        <f t="shared" si="2"/>
        <v>1.4171849999999997</v>
      </c>
      <c r="K46" s="408">
        <f t="shared" si="31"/>
        <v>1.8185924999999998</v>
      </c>
      <c r="L46" s="408">
        <f t="shared" si="32"/>
        <v>0.40140750000000003</v>
      </c>
      <c r="M46" s="63">
        <f t="shared" si="3"/>
        <v>0</v>
      </c>
      <c r="N46" s="407">
        <f t="shared" si="46"/>
        <v>1.1829910299823705</v>
      </c>
      <c r="O46" s="407">
        <f t="shared" si="5"/>
        <v>2.8052168509822992E-2</v>
      </c>
      <c r="P46">
        <f t="shared" si="6"/>
        <v>0.2</v>
      </c>
      <c r="Q46" s="407">
        <f t="shared" si="34"/>
        <v>0.22805216850982302</v>
      </c>
      <c r="R46" s="9">
        <f t="shared" si="39"/>
        <v>0.40910607062074983</v>
      </c>
      <c r="S46" s="9">
        <f t="shared" si="7"/>
        <v>1.6736777701874993E-4</v>
      </c>
      <c r="T46" s="9">
        <f t="shared" si="40"/>
        <v>1.6736777701874993E-4</v>
      </c>
      <c r="U46" s="407">
        <f t="shared" si="47"/>
        <v>0.54687271153198835</v>
      </c>
      <c r="V46" s="409">
        <f t="shared" si="9"/>
        <v>5.9813952523669867E-4</v>
      </c>
      <c r="W46" s="407">
        <f t="shared" si="41"/>
        <v>5.9813952523669867E-4</v>
      </c>
      <c r="X46" s="407">
        <f t="shared" si="48"/>
        <v>0.54687271153198835</v>
      </c>
      <c r="Y46" s="407">
        <f t="shared" si="11"/>
        <v>1.794418575710096E-3</v>
      </c>
      <c r="Z46" s="407">
        <f t="shared" si="12"/>
        <v>8.1630629367135471E-2</v>
      </c>
      <c r="AA46" s="407">
        <f t="shared" si="13"/>
        <v>0.14400000000000002</v>
      </c>
      <c r="AB46" s="407">
        <f t="shared" si="14"/>
        <v>0</v>
      </c>
      <c r="AC46" s="407">
        <f t="shared" si="49"/>
        <v>0.22750669639126617</v>
      </c>
      <c r="AD46" s="407">
        <f t="shared" si="50"/>
        <v>1.0489985769296355</v>
      </c>
      <c r="AE46" s="407">
        <f t="shared" si="17"/>
        <v>6.6023880864024024E-3</v>
      </c>
      <c r="AF46" s="407">
        <f t="shared" si="18"/>
        <v>1.5983999999999998E-2</v>
      </c>
      <c r="AG46" s="407">
        <f t="shared" si="51"/>
        <v>2.2616252341405997E-2</v>
      </c>
      <c r="AH46" s="407">
        <f t="shared" si="52"/>
        <v>0</v>
      </c>
      <c r="AI46">
        <f t="shared" si="21"/>
        <v>0</v>
      </c>
      <c r="AJ46" s="408">
        <f t="shared" si="22"/>
        <v>0.136762038</v>
      </c>
      <c r="AK46">
        <f t="shared" si="23"/>
        <v>4.8000000000000001E-2</v>
      </c>
      <c r="AL46" s="408">
        <f t="shared" si="24"/>
        <v>0.1215</v>
      </c>
      <c r="AM46" s="408">
        <f t="shared" si="25"/>
        <v>0.31645971316818772</v>
      </c>
      <c r="AN46" s="408">
        <f t="shared" si="42"/>
        <v>0.16949999999999998</v>
      </c>
      <c r="AO46" s="408">
        <f t="shared" si="53"/>
        <v>0.78520266254475057</v>
      </c>
      <c r="AP46">
        <f t="shared" si="27"/>
        <v>5.6609999999999987</v>
      </c>
      <c r="AQ46" s="10">
        <f t="shared" si="43"/>
        <v>0.87819144019360096</v>
      </c>
      <c r="AR46" s="63">
        <f t="shared" si="54"/>
        <v>11.375334819563308</v>
      </c>
      <c r="AS46" s="63">
        <f t="shared" si="44"/>
        <v>1.1308126170702999</v>
      </c>
      <c r="AT46" s="10"/>
      <c r="AU46">
        <f t="shared" si="45"/>
        <v>87.819144019360095</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0.21373500000000001</v>
      </c>
      <c r="J47" s="408">
        <f t="shared" si="2"/>
        <v>1.4174005263157896</v>
      </c>
      <c r="K47" s="408">
        <f t="shared" si="31"/>
        <v>1.848700263157895</v>
      </c>
      <c r="L47" s="408">
        <f t="shared" si="32"/>
        <v>0.43129973684210532</v>
      </c>
      <c r="M47" s="63">
        <f t="shared" si="3"/>
        <v>0</v>
      </c>
      <c r="N47" s="407">
        <f t="shared" si="46"/>
        <v>1.2112054688064657</v>
      </c>
      <c r="O47" s="407">
        <f t="shared" si="5"/>
        <v>2.9409404386659208E-2</v>
      </c>
      <c r="P47">
        <f t="shared" si="6"/>
        <v>0.2</v>
      </c>
      <c r="Q47" s="407">
        <f t="shared" si="34"/>
        <v>0.22940940438665922</v>
      </c>
      <c r="R47" s="9">
        <f t="shared" si="39"/>
        <v>0.40916828770896918</v>
      </c>
      <c r="S47" s="9">
        <f t="shared" si="7"/>
        <v>1.6741868766668977E-4</v>
      </c>
      <c r="T47" s="9">
        <f t="shared" si="40"/>
        <v>1.6741868766668977E-4</v>
      </c>
      <c r="U47" s="407">
        <f t="shared" si="47"/>
        <v>0.55995824773677549</v>
      </c>
      <c r="V47" s="409">
        <f t="shared" si="9"/>
        <v>6.2710647841688011E-4</v>
      </c>
      <c r="W47" s="407">
        <f t="shared" si="41"/>
        <v>6.2710647841688011E-4</v>
      </c>
      <c r="X47" s="407">
        <f t="shared" si="48"/>
        <v>0.55995824773677549</v>
      </c>
      <c r="Y47" s="407">
        <f t="shared" si="11"/>
        <v>1.8813194352506402E-3</v>
      </c>
      <c r="Z47" s="407">
        <f t="shared" si="12"/>
        <v>8.3878727030659586E-2</v>
      </c>
      <c r="AA47" s="407">
        <f t="shared" si="13"/>
        <v>0.14400000000000002</v>
      </c>
      <c r="AB47" s="407">
        <f t="shared" si="14"/>
        <v>0</v>
      </c>
      <c r="AC47" s="407">
        <f t="shared" si="49"/>
        <v>0.22984652941449271</v>
      </c>
      <c r="AD47" s="407">
        <f t="shared" si="50"/>
        <v>1.0739950877253817</v>
      </c>
      <c r="AE47" s="407">
        <f t="shared" si="17"/>
        <v>6.9207926907495021E-3</v>
      </c>
      <c r="AF47" s="407">
        <f t="shared" si="18"/>
        <v>1.6416E-2</v>
      </c>
      <c r="AG47" s="407">
        <f t="shared" si="51"/>
        <v>2.3369139284419246E-2</v>
      </c>
      <c r="AH47" s="407">
        <f t="shared" si="52"/>
        <v>0</v>
      </c>
      <c r="AI47">
        <f t="shared" si="21"/>
        <v>0</v>
      </c>
      <c r="AJ47" s="408">
        <f t="shared" si="22"/>
        <v>0.13676101200000002</v>
      </c>
      <c r="AK47">
        <f t="shared" si="23"/>
        <v>4.8000000000000001E-2</v>
      </c>
      <c r="AL47" s="408">
        <f t="shared" si="24"/>
        <v>0.1215</v>
      </c>
      <c r="AM47" s="408">
        <f t="shared" si="25"/>
        <v>0.31645971316818772</v>
      </c>
      <c r="AN47" s="408">
        <f t="shared" si="42"/>
        <v>0.16949999999999998</v>
      </c>
      <c r="AO47" s="408">
        <f t="shared" si="53"/>
        <v>0.7896806102516547</v>
      </c>
      <c r="AP47">
        <f t="shared" si="27"/>
        <v>5.8140000000000001</v>
      </c>
      <c r="AQ47" s="10">
        <f t="shared" si="43"/>
        <v>0.88041810970903978</v>
      </c>
      <c r="AR47" s="63">
        <f t="shared" si="54"/>
        <v>11.492326470724636</v>
      </c>
      <c r="AS47" s="63">
        <f t="shared" si="44"/>
        <v>1.1684569642209623</v>
      </c>
      <c r="AT47" s="10"/>
      <c r="AU47">
        <f t="shared" si="45"/>
        <v>88.041810970903981</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0.21376749999999997</v>
      </c>
      <c r="J48" s="408">
        <f t="shared" si="2"/>
        <v>1.4176160526315786</v>
      </c>
      <c r="K48" s="408">
        <f t="shared" si="31"/>
        <v>1.8788080263157894</v>
      </c>
      <c r="L48" s="408">
        <f t="shared" si="32"/>
        <v>0.46119197368421061</v>
      </c>
      <c r="M48" s="63">
        <f t="shared" si="3"/>
        <v>0</v>
      </c>
      <c r="N48" s="407">
        <f t="shared" si="46"/>
        <v>1.2395037741195309</v>
      </c>
      <c r="O48" s="407">
        <f t="shared" si="5"/>
        <v>3.0803112065369929E-2</v>
      </c>
      <c r="P48">
        <f t="shared" si="6"/>
        <v>0.2</v>
      </c>
      <c r="Q48" s="407">
        <f t="shared" si="34"/>
        <v>0.23080311206536994</v>
      </c>
      <c r="R48" s="9">
        <f t="shared" si="39"/>
        <v>0.40923050479718831</v>
      </c>
      <c r="S48" s="9">
        <f t="shared" si="7"/>
        <v>1.6746960605656155E-4</v>
      </c>
      <c r="T48" s="9">
        <f t="shared" si="40"/>
        <v>1.6746960605656155E-4</v>
      </c>
      <c r="U48" s="407">
        <f t="shared" si="47"/>
        <v>0.57308453980429086</v>
      </c>
      <c r="V48" s="409">
        <f t="shared" si="9"/>
        <v>6.5685177952539168E-4</v>
      </c>
      <c r="W48" s="407">
        <f t="shared" si="41"/>
        <v>6.5685177952539168E-4</v>
      </c>
      <c r="X48" s="407">
        <f t="shared" si="48"/>
        <v>0.57308453980429086</v>
      </c>
      <c r="Y48" s="407">
        <f t="shared" si="11"/>
        <v>1.970555338576175E-3</v>
      </c>
      <c r="Z48" s="407">
        <f t="shared" si="12"/>
        <v>8.612682469418366E-2</v>
      </c>
      <c r="AA48" s="407">
        <f t="shared" si="13"/>
        <v>0.14400000000000002</v>
      </c>
      <c r="AB48" s="407">
        <f t="shared" si="14"/>
        <v>0</v>
      </c>
      <c r="AC48" s="407">
        <f t="shared" si="49"/>
        <v>0.23218888824341707</v>
      </c>
      <c r="AD48" s="407">
        <f t="shared" si="50"/>
        <v>1.0990649281520475</v>
      </c>
      <c r="AE48" s="407">
        <f t="shared" si="17"/>
        <v>7.2476622977631919E-3</v>
      </c>
      <c r="AF48" s="407">
        <f t="shared" si="18"/>
        <v>1.6847999999999998E-2</v>
      </c>
      <c r="AG48" s="407">
        <f t="shared" si="51"/>
        <v>2.4130640444357077E-2</v>
      </c>
      <c r="AH48" s="407">
        <f t="shared" si="52"/>
        <v>0</v>
      </c>
      <c r="AI48">
        <f t="shared" si="21"/>
        <v>0</v>
      </c>
      <c r="AJ48" s="408">
        <f t="shared" si="22"/>
        <v>0.136759986</v>
      </c>
      <c r="AK48">
        <f t="shared" si="23"/>
        <v>4.8000000000000001E-2</v>
      </c>
      <c r="AL48" s="408">
        <f t="shared" si="24"/>
        <v>0.1215</v>
      </c>
      <c r="AM48" s="408">
        <f t="shared" si="25"/>
        <v>0.31645971316818772</v>
      </c>
      <c r="AN48" s="408">
        <f t="shared" si="42"/>
        <v>0.16949999999999998</v>
      </c>
      <c r="AO48" s="408">
        <f t="shared" si="53"/>
        <v>0.79420694813872605</v>
      </c>
      <c r="AP48">
        <f t="shared" si="27"/>
        <v>5.9669999999999996</v>
      </c>
      <c r="AQ48" s="10">
        <f t="shared" si="43"/>
        <v>0.8825347376244177</v>
      </c>
      <c r="AR48" s="63">
        <f t="shared" si="54"/>
        <v>11.609444412170854</v>
      </c>
      <c r="AS48" s="63">
        <f t="shared" si="44"/>
        <v>1.2065320222178539</v>
      </c>
      <c r="AT48" s="10"/>
      <c r="AU48">
        <f t="shared" si="45"/>
        <v>88.253473762441772</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0.21379999999999999</v>
      </c>
      <c r="J49" s="408">
        <f t="shared" si="2"/>
        <v>1.4178315789473681</v>
      </c>
      <c r="K49" s="408">
        <f t="shared" si="31"/>
        <v>1.9089157894736841</v>
      </c>
      <c r="L49" s="408">
        <f t="shared" si="32"/>
        <v>0.49108421052631612</v>
      </c>
      <c r="M49" s="63">
        <f t="shared" si="3"/>
        <v>0</v>
      </c>
      <c r="N49" s="407">
        <f t="shared" si="46"/>
        <v>1.2678803303894126</v>
      </c>
      <c r="O49" s="407">
        <f t="shared" si="5"/>
        <v>3.2233315790894321E-2</v>
      </c>
      <c r="P49">
        <f t="shared" si="6"/>
        <v>0.2</v>
      </c>
      <c r="Q49" s="407">
        <f t="shared" si="34"/>
        <v>0.23223331579089435</v>
      </c>
      <c r="R49" s="9">
        <f t="shared" si="39"/>
        <v>0.40929272188540761</v>
      </c>
      <c r="S49" s="9">
        <f t="shared" si="7"/>
        <v>1.6752053218836564E-4</v>
      </c>
      <c r="T49" s="9">
        <f t="shared" si="40"/>
        <v>1.6752053218836564E-4</v>
      </c>
      <c r="U49" s="407">
        <f t="shared" si="47"/>
        <v>0.58624899981311063</v>
      </c>
      <c r="V49" s="409">
        <f t="shared" si="9"/>
        <v>6.8737577956374521E-4</v>
      </c>
      <c r="W49" s="407">
        <f t="shared" si="41"/>
        <v>6.8737577956374521E-4</v>
      </c>
      <c r="X49" s="407">
        <f t="shared" si="48"/>
        <v>0.58624899981311063</v>
      </c>
      <c r="Y49" s="407">
        <f t="shared" si="11"/>
        <v>2.0621273386912356E-3</v>
      </c>
      <c r="Z49" s="407">
        <f t="shared" si="12"/>
        <v>8.8374922357707775E-2</v>
      </c>
      <c r="AA49" s="407">
        <f t="shared" si="13"/>
        <v>0.14400000000000002</v>
      </c>
      <c r="AB49" s="407">
        <f t="shared" si="14"/>
        <v>0</v>
      </c>
      <c r="AC49" s="407">
        <f t="shared" si="49"/>
        <v>0.23453377739924333</v>
      </c>
      <c r="AD49" s="407">
        <f t="shared" si="50"/>
        <v>1.1242031143910309</v>
      </c>
      <c r="AE49" s="407">
        <f t="shared" si="17"/>
        <v>7.5829958544389609E-3</v>
      </c>
      <c r="AF49" s="407">
        <f t="shared" si="18"/>
        <v>1.7280000000000004E-2</v>
      </c>
      <c r="AG49" s="407">
        <f t="shared" si="51"/>
        <v>2.4900760326905223E-2</v>
      </c>
      <c r="AH49" s="407">
        <f t="shared" si="52"/>
        <v>0</v>
      </c>
      <c r="AI49">
        <f t="shared" si="21"/>
        <v>0</v>
      </c>
      <c r="AJ49" s="408">
        <f t="shared" si="22"/>
        <v>0.13675896000000001</v>
      </c>
      <c r="AK49">
        <f t="shared" si="23"/>
        <v>4.8000000000000001E-2</v>
      </c>
      <c r="AL49" s="408">
        <f t="shared" si="24"/>
        <v>0.1215</v>
      </c>
      <c r="AM49" s="408">
        <f t="shared" si="25"/>
        <v>0.31645971316818772</v>
      </c>
      <c r="AN49" s="408">
        <f t="shared" si="42"/>
        <v>0.16949999999999998</v>
      </c>
      <c r="AO49" s="408">
        <f t="shared" si="53"/>
        <v>0.79878170982879504</v>
      </c>
      <c r="AP49">
        <f t="shared" si="27"/>
        <v>6.12</v>
      </c>
      <c r="AQ49" s="10">
        <f t="shared" si="43"/>
        <v>0.88454879148824006</v>
      </c>
      <c r="AR49" s="63">
        <f t="shared" si="54"/>
        <v>11.726688869962167</v>
      </c>
      <c r="AS49" s="63">
        <f t="shared" si="44"/>
        <v>1.2450380163452612</v>
      </c>
      <c r="AT49" s="10"/>
      <c r="AU49">
        <f t="shared" si="45"/>
        <v>88.454879148824006</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0.21383250000000001</v>
      </c>
      <c r="J50" s="408">
        <f t="shared" si="2"/>
        <v>1.4180471052631578</v>
      </c>
      <c r="K50" s="408">
        <f t="shared" si="31"/>
        <v>1.9390235526315789</v>
      </c>
      <c r="L50" s="408">
        <f t="shared" si="32"/>
        <v>0.52097644736842108</v>
      </c>
      <c r="M50" s="63">
        <f t="shared" si="3"/>
        <v>0</v>
      </c>
      <c r="N50" s="407">
        <f t="shared" si="46"/>
        <v>1.2963299989054105</v>
      </c>
      <c r="O50" s="407">
        <f t="shared" si="5"/>
        <v>3.370004045145613E-2</v>
      </c>
      <c r="P50">
        <f t="shared" si="6"/>
        <v>0.2</v>
      </c>
      <c r="Q50" s="407">
        <f t="shared" si="34"/>
        <v>0.23370004045145615</v>
      </c>
      <c r="R50" s="9">
        <f t="shared" si="39"/>
        <v>0.4093549389736269</v>
      </c>
      <c r="S50" s="9">
        <f t="shared" si="7"/>
        <v>1.6757146606210179E-4</v>
      </c>
      <c r="T50" s="9">
        <f t="shared" si="40"/>
        <v>1.6757146606210179E-4</v>
      </c>
      <c r="U50" s="407">
        <f t="shared" si="47"/>
        <v>0.59944925954306116</v>
      </c>
      <c r="V50" s="409">
        <f t="shared" si="9"/>
        <v>7.1867882953344871E-4</v>
      </c>
      <c r="W50" s="407">
        <f t="shared" si="41"/>
        <v>7.1867882953344871E-4</v>
      </c>
      <c r="X50" s="407">
        <f t="shared" si="48"/>
        <v>0.59944925954306116</v>
      </c>
      <c r="Y50" s="407">
        <f t="shared" si="11"/>
        <v>2.156036488600346E-3</v>
      </c>
      <c r="Z50" s="407">
        <f t="shared" si="12"/>
        <v>9.0623020021231862E-2</v>
      </c>
      <c r="AA50" s="407">
        <f t="shared" si="13"/>
        <v>0.14400000000000002</v>
      </c>
      <c r="AB50" s="407">
        <f t="shared" si="14"/>
        <v>0</v>
      </c>
      <c r="AC50" s="407">
        <f t="shared" si="49"/>
        <v>0.23688120141257402</v>
      </c>
      <c r="AD50" s="407">
        <f t="shared" si="50"/>
        <v>1.1494050858141254</v>
      </c>
      <c r="AE50" s="407">
        <f t="shared" si="17"/>
        <v>7.926792307772261E-3</v>
      </c>
      <c r="AF50" s="407">
        <f t="shared" si="18"/>
        <v>1.7711999999999999E-2</v>
      </c>
      <c r="AG50" s="407">
        <f t="shared" si="51"/>
        <v>2.5679503525975683E-2</v>
      </c>
      <c r="AH50" s="407">
        <f t="shared" si="52"/>
        <v>0</v>
      </c>
      <c r="AI50">
        <f t="shared" si="21"/>
        <v>0</v>
      </c>
      <c r="AJ50" s="408">
        <f t="shared" si="22"/>
        <v>0.136757934</v>
      </c>
      <c r="AK50">
        <f t="shared" si="23"/>
        <v>4.8000000000000001E-2</v>
      </c>
      <c r="AL50" s="408">
        <f t="shared" si="24"/>
        <v>0.1215</v>
      </c>
      <c r="AM50" s="408">
        <f t="shared" si="25"/>
        <v>0.31645971316818772</v>
      </c>
      <c r="AN50" s="408">
        <f t="shared" si="42"/>
        <v>0.16949999999999998</v>
      </c>
      <c r="AO50" s="408">
        <f t="shared" si="53"/>
        <v>0.8034049296856014</v>
      </c>
      <c r="AP50">
        <f t="shared" si="27"/>
        <v>6.2729999999999997</v>
      </c>
      <c r="AQ50" s="10">
        <f t="shared" si="43"/>
        <v>0.88646707789214996</v>
      </c>
      <c r="AR50" s="63">
        <f t="shared" si="54"/>
        <v>11.8440600706287</v>
      </c>
      <c r="AS50" s="63">
        <f t="shared" si="44"/>
        <v>1.2839751762987841</v>
      </c>
      <c r="AT50" s="10"/>
      <c r="AU50">
        <f t="shared" si="45"/>
        <v>88.646707789215</v>
      </c>
      <c r="BD50">
        <v>9.9969590000000004</v>
      </c>
      <c r="BE50">
        <v>9.5229999999999997</v>
      </c>
      <c r="BF50">
        <v>5.1087540000000002</v>
      </c>
      <c r="BG50">
        <v>90.547826191651922</v>
      </c>
      <c r="BH50">
        <v>5078.5816240809982</v>
      </c>
    </row>
    <row r="51" spans="1:60" x14ac:dyDescent="0.25">
      <c r="A51" s="33" t="s">
        <v>138</v>
      </c>
      <c r="B51" s="5">
        <f>QgBot*1000000000</f>
        <v>27</v>
      </c>
      <c r="C51" s="417" t="s">
        <v>136</v>
      </c>
      <c r="D51" s="31" t="s">
        <v>180</v>
      </c>
      <c r="G51">
        <v>42</v>
      </c>
      <c r="H51">
        <f t="shared" si="0"/>
        <v>1.26</v>
      </c>
      <c r="I51" s="407">
        <f t="shared" si="1"/>
        <v>0.21386499999999997</v>
      </c>
      <c r="J51" s="408">
        <f t="shared" si="2"/>
        <v>1.4182626315789471</v>
      </c>
      <c r="K51" s="408">
        <f t="shared" si="31"/>
        <v>1.9691313157894736</v>
      </c>
      <c r="L51" s="408">
        <f t="shared" si="32"/>
        <v>0.55086868421052648</v>
      </c>
      <c r="M51" s="63">
        <f t="shared" si="3"/>
        <v>0</v>
      </c>
      <c r="N51" s="407">
        <f t="shared" si="46"/>
        <v>1.3248480696584684</v>
      </c>
      <c r="O51" s="407">
        <f t="shared" si="5"/>
        <v>3.5203311579649899E-2</v>
      </c>
      <c r="P51">
        <f t="shared" si="6"/>
        <v>0.2</v>
      </c>
      <c r="Q51" s="407">
        <f t="shared" si="34"/>
        <v>0.23520331157964991</v>
      </c>
      <c r="R51" s="9">
        <f t="shared" si="39"/>
        <v>0.40941715606184609</v>
      </c>
      <c r="S51" s="9">
        <f t="shared" si="7"/>
        <v>1.6762240767777004E-4</v>
      </c>
      <c r="T51" s="9">
        <f t="shared" si="40"/>
        <v>1.6762240767777004E-4</v>
      </c>
      <c r="U51" s="407">
        <f t="shared" si="47"/>
        <v>0.612683148305881</v>
      </c>
      <c r="V51" s="409">
        <f t="shared" si="9"/>
        <v>7.5076128043601237E-4</v>
      </c>
      <c r="W51" s="407">
        <f t="shared" si="41"/>
        <v>7.5076128043601237E-4</v>
      </c>
      <c r="X51" s="407">
        <f t="shared" si="48"/>
        <v>0.612683148305881</v>
      </c>
      <c r="Y51" s="407">
        <f t="shared" si="11"/>
        <v>2.252283841308037E-3</v>
      </c>
      <c r="Z51" s="407">
        <f t="shared" si="12"/>
        <v>9.2871117684755963E-2</v>
      </c>
      <c r="AA51" s="407">
        <f t="shared" si="13"/>
        <v>0.14400000000000002</v>
      </c>
      <c r="AB51" s="407">
        <f t="shared" si="14"/>
        <v>0</v>
      </c>
      <c r="AC51" s="407">
        <f t="shared" si="49"/>
        <v>0.23923116482343787</v>
      </c>
      <c r="AD51" s="407">
        <f t="shared" si="50"/>
        <v>1.1746666622747766</v>
      </c>
      <c r="AE51" s="407">
        <f t="shared" si="17"/>
        <v>8.2790506047585848E-3</v>
      </c>
      <c r="AF51" s="407">
        <f t="shared" si="18"/>
        <v>1.8144E-2</v>
      </c>
      <c r="AG51" s="407">
        <f t="shared" si="51"/>
        <v>2.6466874723796212E-2</v>
      </c>
      <c r="AH51" s="407">
        <f t="shared" si="52"/>
        <v>0</v>
      </c>
      <c r="AI51">
        <f t="shared" si="21"/>
        <v>0</v>
      </c>
      <c r="AJ51" s="408">
        <f t="shared" si="22"/>
        <v>0.13675690799999998</v>
      </c>
      <c r="AK51">
        <f t="shared" si="23"/>
        <v>4.8000000000000001E-2</v>
      </c>
      <c r="AL51" s="408">
        <f t="shared" si="24"/>
        <v>0.1215</v>
      </c>
      <c r="AM51" s="408">
        <f t="shared" si="25"/>
        <v>0.31645971316818772</v>
      </c>
      <c r="AN51" s="408">
        <f t="shared" si="42"/>
        <v>0.16949999999999998</v>
      </c>
      <c r="AO51" s="408">
        <f t="shared" si="53"/>
        <v>0.80807664281499769</v>
      </c>
      <c r="AP51">
        <f t="shared" si="27"/>
        <v>6.4259999999999993</v>
      </c>
      <c r="AQ51" s="10">
        <f t="shared" si="43"/>
        <v>0.88829581400446012</v>
      </c>
      <c r="AR51" s="63">
        <f t="shared" si="54"/>
        <v>11.961558241171893</v>
      </c>
      <c r="AS51" s="63">
        <f t="shared" si="44"/>
        <v>1.3233437361898106</v>
      </c>
      <c r="AT51" s="10"/>
      <c r="AU51">
        <f t="shared" si="45"/>
        <v>88.829581400446017</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0.21389749999999999</v>
      </c>
      <c r="J52" s="408">
        <f t="shared" si="2"/>
        <v>1.4184781578947367</v>
      </c>
      <c r="K52" s="408">
        <f t="shared" si="31"/>
        <v>1.9992390789473684</v>
      </c>
      <c r="L52" s="408">
        <f t="shared" si="32"/>
        <v>0.58076092105263166</v>
      </c>
      <c r="M52" s="63">
        <f t="shared" si="3"/>
        <v>0</v>
      </c>
      <c r="N52" s="407">
        <f t="shared" si="46"/>
        <v>1.3534302187535827</v>
      </c>
      <c r="O52" s="407">
        <f t="shared" si="5"/>
        <v>3.6743155353555504E-2</v>
      </c>
      <c r="P52">
        <f t="shared" si="6"/>
        <v>0.2</v>
      </c>
      <c r="Q52" s="407">
        <f t="shared" si="34"/>
        <v>0.2367431553535555</v>
      </c>
      <c r="R52" s="9">
        <f t="shared" si="39"/>
        <v>0.40947937315006538</v>
      </c>
      <c r="S52" s="9">
        <f t="shared" si="7"/>
        <v>1.6767335703537047E-4</v>
      </c>
      <c r="T52" s="9">
        <f t="shared" si="40"/>
        <v>1.6767335703537047E-4</v>
      </c>
      <c r="U52" s="407">
        <f t="shared" si="47"/>
        <v>0.62594867332431758</v>
      </c>
      <c r="V52" s="409">
        <f t="shared" si="9"/>
        <v>7.8362348327294651E-4</v>
      </c>
      <c r="W52" s="407">
        <f t="shared" si="41"/>
        <v>7.8362348327294651E-4</v>
      </c>
      <c r="X52" s="407">
        <f t="shared" si="48"/>
        <v>0.62594867332431758</v>
      </c>
      <c r="Y52" s="407">
        <f t="shared" si="11"/>
        <v>2.3508704498188394E-3</v>
      </c>
      <c r="Z52" s="407">
        <f t="shared" si="12"/>
        <v>9.5119215348280051E-2</v>
      </c>
      <c r="AA52" s="407">
        <f t="shared" si="13"/>
        <v>0.14400000000000002</v>
      </c>
      <c r="AB52" s="407">
        <f t="shared" si="14"/>
        <v>0</v>
      </c>
      <c r="AC52" s="407">
        <f t="shared" si="49"/>
        <v>0.24158367218131685</v>
      </c>
      <c r="AD52" s="407">
        <f t="shared" si="50"/>
        <v>1.1999840063096248</v>
      </c>
      <c r="AE52" s="407">
        <f t="shared" si="17"/>
        <v>8.6397696923933859E-3</v>
      </c>
      <c r="AF52" s="407">
        <f t="shared" si="18"/>
        <v>1.8575999999999999E-2</v>
      </c>
      <c r="AG52" s="407">
        <f t="shared" si="51"/>
        <v>2.726287869100177E-2</v>
      </c>
      <c r="AH52" s="407">
        <f t="shared" si="52"/>
        <v>0</v>
      </c>
      <c r="AI52">
        <f t="shared" si="21"/>
        <v>0</v>
      </c>
      <c r="AJ52" s="408">
        <f t="shared" si="22"/>
        <v>0.13675588200000002</v>
      </c>
      <c r="AK52">
        <f t="shared" si="23"/>
        <v>4.8000000000000001E-2</v>
      </c>
      <c r="AL52" s="408">
        <f t="shared" si="24"/>
        <v>0.1215</v>
      </c>
      <c r="AM52" s="408">
        <f t="shared" si="25"/>
        <v>0.31645971316818772</v>
      </c>
      <c r="AN52" s="408">
        <f t="shared" si="42"/>
        <v>0.16949999999999998</v>
      </c>
      <c r="AO52" s="408">
        <f t="shared" si="53"/>
        <v>0.81279688506618242</v>
      </c>
      <c r="AP52">
        <f t="shared" si="27"/>
        <v>6.5789999999999997</v>
      </c>
      <c r="AQ52" s="10">
        <f t="shared" si="43"/>
        <v>0.89004069001026054</v>
      </c>
      <c r="AR52" s="63">
        <f t="shared" si="54"/>
        <v>12.079183609065842</v>
      </c>
      <c r="AS52" s="63">
        <f t="shared" si="44"/>
        <v>1.3631439345500884</v>
      </c>
      <c r="AT52" s="10"/>
      <c r="AU52">
        <f t="shared" si="45"/>
        <v>89.004069001026053</v>
      </c>
      <c r="BD52">
        <v>9.9959819999999997</v>
      </c>
      <c r="BE52">
        <v>11.519</v>
      </c>
      <c r="BF52">
        <v>5.1101260000000002</v>
      </c>
      <c r="BG52">
        <v>88.591390420220321</v>
      </c>
      <c r="BH52">
        <v>7580.3207309739973</v>
      </c>
    </row>
    <row r="53" spans="1:60" x14ac:dyDescent="0.25">
      <c r="A53" s="33" t="s">
        <v>144</v>
      </c>
      <c r="B53" s="5">
        <f>VsdBot</f>
        <v>0.8</v>
      </c>
      <c r="C53" s="417" t="s">
        <v>0</v>
      </c>
      <c r="D53" s="31" t="s">
        <v>186</v>
      </c>
      <c r="G53">
        <v>44</v>
      </c>
      <c r="H53">
        <f t="shared" si="0"/>
        <v>1.32</v>
      </c>
      <c r="I53" s="407">
        <f t="shared" si="1"/>
        <v>0.21392999999999998</v>
      </c>
      <c r="J53" s="408">
        <f t="shared" si="2"/>
        <v>1.418693684210526</v>
      </c>
      <c r="K53" s="408">
        <f t="shared" si="31"/>
        <v>2.0293468421052632</v>
      </c>
      <c r="L53" s="408">
        <f t="shared" si="32"/>
        <v>0.61065315789473706</v>
      </c>
      <c r="M53" s="63">
        <f t="shared" si="3"/>
        <v>0</v>
      </c>
      <c r="N53" s="407">
        <f t="shared" si="46"/>
        <v>1.382072470652282</v>
      </c>
      <c r="O53" s="407">
        <f t="shared" si="5"/>
        <v>3.8319598597881588E-2</v>
      </c>
      <c r="P53">
        <f t="shared" si="6"/>
        <v>0.2</v>
      </c>
      <c r="Q53" s="407">
        <f t="shared" si="34"/>
        <v>0.2383195985978816</v>
      </c>
      <c r="R53" s="9">
        <f t="shared" si="39"/>
        <v>0.40954159023828457</v>
      </c>
      <c r="S53" s="9">
        <f t="shared" si="7"/>
        <v>1.6772431413490299E-4</v>
      </c>
      <c r="T53" s="9">
        <f t="shared" si="40"/>
        <v>1.6772431413490299E-4</v>
      </c>
      <c r="U53" s="407">
        <f t="shared" si="47"/>
        <v>0.63924400233625955</v>
      </c>
      <c r="V53" s="409">
        <f t="shared" si="9"/>
        <v>8.1726578904575968E-4</v>
      </c>
      <c r="W53" s="407">
        <f t="shared" si="41"/>
        <v>8.1726578904575968E-4</v>
      </c>
      <c r="X53" s="407">
        <f t="shared" si="48"/>
        <v>0.63924400233625955</v>
      </c>
      <c r="Y53" s="407">
        <f t="shared" si="11"/>
        <v>2.4517973671372788E-3</v>
      </c>
      <c r="Z53" s="407">
        <f t="shared" si="12"/>
        <v>9.7367313011804152E-2</v>
      </c>
      <c r="AA53" s="407">
        <f t="shared" si="13"/>
        <v>0.14400000000000002</v>
      </c>
      <c r="AB53" s="407">
        <f t="shared" si="14"/>
        <v>0</v>
      </c>
      <c r="AC53" s="407">
        <f t="shared" si="49"/>
        <v>0.24393872804517425</v>
      </c>
      <c r="AD53" s="407">
        <f t="shared" si="50"/>
        <v>1.2253535896271017</v>
      </c>
      <c r="AE53" s="407">
        <f t="shared" si="17"/>
        <v>9.0089485176721423E-3</v>
      </c>
      <c r="AF53" s="407">
        <f t="shared" si="18"/>
        <v>1.9008000000000001E-2</v>
      </c>
      <c r="AG53" s="407">
        <f t="shared" si="51"/>
        <v>2.8067520286728511E-2</v>
      </c>
      <c r="AH53" s="407">
        <f t="shared" si="52"/>
        <v>0</v>
      </c>
      <c r="AI53">
        <f t="shared" si="21"/>
        <v>0</v>
      </c>
      <c r="AJ53" s="408">
        <f t="shared" si="22"/>
        <v>0.13675485600000001</v>
      </c>
      <c r="AK53">
        <f t="shared" si="23"/>
        <v>4.8000000000000001E-2</v>
      </c>
      <c r="AL53" s="408">
        <f t="shared" si="24"/>
        <v>0.1215</v>
      </c>
      <c r="AM53" s="408">
        <f t="shared" si="25"/>
        <v>0.31645971316818772</v>
      </c>
      <c r="AN53" s="408">
        <f t="shared" si="42"/>
        <v>0.16949999999999998</v>
      </c>
      <c r="AO53" s="408">
        <f t="shared" si="53"/>
        <v>0.817565693032965</v>
      </c>
      <c r="AP53">
        <f t="shared" si="27"/>
        <v>6.7320000000000002</v>
      </c>
      <c r="AQ53" s="10">
        <f t="shared" si="43"/>
        <v>0.89170692377874838</v>
      </c>
      <c r="AR53" s="63">
        <f t="shared" si="54"/>
        <v>12.196936402258713</v>
      </c>
      <c r="AS53" s="63">
        <f t="shared" si="44"/>
        <v>1.4033760143364256</v>
      </c>
      <c r="AT53" s="10"/>
      <c r="AU53">
        <f t="shared" si="45"/>
        <v>89.170692377874843</v>
      </c>
      <c r="BD53">
        <v>9.9955739999999995</v>
      </c>
      <c r="BE53">
        <v>12.605</v>
      </c>
      <c r="BF53">
        <v>5.1111979999999999</v>
      </c>
      <c r="BG53">
        <v>87.386508098290477</v>
      </c>
      <c r="BH53">
        <v>9299.4335961019988</v>
      </c>
    </row>
    <row r="54" spans="1:60" x14ac:dyDescent="0.25">
      <c r="A54" s="33" t="s">
        <v>145</v>
      </c>
      <c r="B54" s="5">
        <f>QrrBot*1000000000</f>
        <v>19</v>
      </c>
      <c r="C54" s="417" t="s">
        <v>136</v>
      </c>
      <c r="D54" s="31" t="s">
        <v>196</v>
      </c>
      <c r="G54">
        <v>45</v>
      </c>
      <c r="H54">
        <f t="shared" si="0"/>
        <v>1.35</v>
      </c>
      <c r="I54" s="407">
        <f t="shared" si="1"/>
        <v>0.21396249999999997</v>
      </c>
      <c r="J54" s="408">
        <f t="shared" si="2"/>
        <v>1.4189092105263152</v>
      </c>
      <c r="K54" s="408">
        <f t="shared" si="31"/>
        <v>2.0594546052631575</v>
      </c>
      <c r="L54" s="408">
        <f t="shared" si="32"/>
        <v>0.64054539473684247</v>
      </c>
      <c r="M54" s="63">
        <f t="shared" si="3"/>
        <v>0</v>
      </c>
      <c r="N54" s="407">
        <f t="shared" si="46"/>
        <v>1.4107711646388184</v>
      </c>
      <c r="O54" s="407">
        <f t="shared" si="5"/>
        <v>3.9932668785137938E-2</v>
      </c>
      <c r="P54">
        <f t="shared" si="6"/>
        <v>0.2</v>
      </c>
      <c r="Q54" s="407">
        <f t="shared" si="34"/>
        <v>0.23993266878513794</v>
      </c>
      <c r="R54" s="9">
        <f t="shared" si="39"/>
        <v>0.40960380732650375</v>
      </c>
      <c r="S54" s="9">
        <f t="shared" si="7"/>
        <v>1.6777527897636761E-4</v>
      </c>
      <c r="T54" s="9">
        <f t="shared" si="40"/>
        <v>1.6777527897636761E-4</v>
      </c>
      <c r="U54" s="407">
        <f t="shared" si="47"/>
        <v>0.65256744814461976</v>
      </c>
      <c r="V54" s="409">
        <f t="shared" si="9"/>
        <v>8.5168854875596197E-4</v>
      </c>
      <c r="W54" s="407">
        <f t="shared" si="41"/>
        <v>8.5168854875596197E-4</v>
      </c>
      <c r="X54" s="407">
        <f t="shared" si="48"/>
        <v>0.65256744814461976</v>
      </c>
      <c r="Y54" s="407">
        <f t="shared" si="11"/>
        <v>2.555065646267886E-3</v>
      </c>
      <c r="Z54" s="407">
        <f t="shared" si="12"/>
        <v>9.9615410675328239E-2</v>
      </c>
      <c r="AA54" s="407">
        <f t="shared" si="13"/>
        <v>0.14400000000000002</v>
      </c>
      <c r="AB54" s="407">
        <f t="shared" si="14"/>
        <v>0</v>
      </c>
      <c r="AC54" s="407">
        <f t="shared" si="49"/>
        <v>0.2462963369834818</v>
      </c>
      <c r="AD54" s="407">
        <f t="shared" si="50"/>
        <v>1.2507721633448623</v>
      </c>
      <c r="AE54" s="407">
        <f t="shared" si="17"/>
        <v>9.3865860275903212E-3</v>
      </c>
      <c r="AF54" s="407">
        <f t="shared" si="18"/>
        <v>1.9440000000000002E-2</v>
      </c>
      <c r="AG54" s="407">
        <f t="shared" si="51"/>
        <v>2.8880804458709865E-2</v>
      </c>
      <c r="AH54" s="407">
        <f t="shared" si="52"/>
        <v>0</v>
      </c>
      <c r="AI54">
        <f t="shared" si="21"/>
        <v>0</v>
      </c>
      <c r="AJ54" s="408">
        <f t="shared" si="22"/>
        <v>0.13675383000000002</v>
      </c>
      <c r="AK54">
        <f t="shared" si="23"/>
        <v>4.8000000000000001E-2</v>
      </c>
      <c r="AL54" s="408">
        <f t="shared" si="24"/>
        <v>0.1215</v>
      </c>
      <c r="AM54" s="408">
        <f t="shared" si="25"/>
        <v>0.31645971316818772</v>
      </c>
      <c r="AN54" s="408">
        <f t="shared" si="42"/>
        <v>0.16949999999999998</v>
      </c>
      <c r="AO54" s="408">
        <f t="shared" si="53"/>
        <v>0.82238310405506199</v>
      </c>
      <c r="AP54">
        <f t="shared" si="27"/>
        <v>6.8849999999999998</v>
      </c>
      <c r="AQ54" s="10">
        <f t="shared" si="43"/>
        <v>0.89329930886368114</v>
      </c>
      <c r="AR54" s="63">
        <f t="shared" si="54"/>
        <v>12.31481684917409</v>
      </c>
      <c r="AS54" s="63">
        <f t="shared" si="44"/>
        <v>1.4440402229354932</v>
      </c>
      <c r="AT54" s="10"/>
      <c r="AU54">
        <f t="shared" si="45"/>
        <v>89.329930886368118</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0.21399499999999996</v>
      </c>
      <c r="J55" s="408">
        <f t="shared" si="2"/>
        <v>1.4191247368421047</v>
      </c>
      <c r="K55" s="408">
        <f t="shared" si="31"/>
        <v>2.0895623684210527</v>
      </c>
      <c r="L55" s="408">
        <f t="shared" si="32"/>
        <v>0.67043763157894776</v>
      </c>
      <c r="M55" s="63">
        <f t="shared" si="3"/>
        <v>0</v>
      </c>
      <c r="N55" s="407">
        <f t="shared" si="46"/>
        <v>1.4395229249858319</v>
      </c>
      <c r="O55" s="407">
        <f t="shared" si="5"/>
        <v>4.158239403683664E-2</v>
      </c>
      <c r="P55">
        <f t="shared" si="6"/>
        <v>0.2</v>
      </c>
      <c r="Q55" s="407">
        <f t="shared" si="34"/>
        <v>0.24158239403683665</v>
      </c>
      <c r="R55" s="9">
        <f t="shared" si="39"/>
        <v>0.409666024414723</v>
      </c>
      <c r="S55" s="9">
        <f t="shared" si="7"/>
        <v>1.6782625155976441E-4</v>
      </c>
      <c r="T55" s="9">
        <f t="shared" si="40"/>
        <v>1.6782625155976441E-4</v>
      </c>
      <c r="U55" s="407">
        <f t="shared" si="47"/>
        <v>0.66591745487149667</v>
      </c>
      <c r="V55" s="409">
        <f t="shared" si="9"/>
        <v>8.8689211340506357E-4</v>
      </c>
      <c r="W55" s="407">
        <f t="shared" si="41"/>
        <v>8.8689211340506357E-4</v>
      </c>
      <c r="X55" s="407">
        <f t="shared" si="48"/>
        <v>0.66591745487149667</v>
      </c>
      <c r="Y55" s="407">
        <f t="shared" si="11"/>
        <v>2.6606763402151909E-3</v>
      </c>
      <c r="Z55" s="407">
        <f t="shared" si="12"/>
        <v>0.10186350833885235</v>
      </c>
      <c r="AA55" s="407">
        <f t="shared" si="13"/>
        <v>0.14400000000000002</v>
      </c>
      <c r="AB55" s="407">
        <f t="shared" si="14"/>
        <v>0</v>
      </c>
      <c r="AC55" s="407">
        <f t="shared" si="49"/>
        <v>0.24865650357424771</v>
      </c>
      <c r="AD55" s="407">
        <f t="shared" si="50"/>
        <v>1.2762367315107466</v>
      </c>
      <c r="AE55" s="407">
        <f t="shared" si="17"/>
        <v>9.7726811691434008E-3</v>
      </c>
      <c r="AF55" s="407">
        <f t="shared" si="18"/>
        <v>1.9872000000000004E-2</v>
      </c>
      <c r="AG55" s="407">
        <f t="shared" si="51"/>
        <v>2.9702736243374939E-2</v>
      </c>
      <c r="AH55" s="407">
        <f t="shared" si="52"/>
        <v>0</v>
      </c>
      <c r="AI55">
        <f t="shared" si="21"/>
        <v>0</v>
      </c>
      <c r="AJ55" s="408">
        <f t="shared" si="22"/>
        <v>0.13675280400000001</v>
      </c>
      <c r="AK55">
        <f t="shared" si="23"/>
        <v>4.8000000000000001E-2</v>
      </c>
      <c r="AL55" s="408">
        <f t="shared" si="24"/>
        <v>0.1215</v>
      </c>
      <c r="AM55" s="408">
        <f t="shared" si="25"/>
        <v>0.31645971316818772</v>
      </c>
      <c r="AN55" s="408">
        <f t="shared" si="42"/>
        <v>0.16949999999999998</v>
      </c>
      <c r="AO55" s="408">
        <f t="shared" si="53"/>
        <v>0.82724915621942408</v>
      </c>
      <c r="AP55">
        <f t="shared" si="27"/>
        <v>7.0380000000000003</v>
      </c>
      <c r="AQ55" s="10">
        <f t="shared" si="43"/>
        <v>0.89482225676661764</v>
      </c>
      <c r="AR55" s="63">
        <f t="shared" si="54"/>
        <v>12.432825178712385</v>
      </c>
      <c r="AS55" s="63">
        <f t="shared" si="44"/>
        <v>1.4851368121687469</v>
      </c>
      <c r="AT55" s="10"/>
      <c r="AU55">
        <f t="shared" si="45"/>
        <v>89.48222567666177</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0.21402750000000001</v>
      </c>
      <c r="J56" s="408">
        <f t="shared" si="2"/>
        <v>1.4193402631578946</v>
      </c>
      <c r="K56" s="408">
        <f t="shared" si="31"/>
        <v>2.119670131578947</v>
      </c>
      <c r="L56" s="408">
        <f t="shared" si="32"/>
        <v>0.7003298684210526</v>
      </c>
      <c r="M56" s="63">
        <f t="shared" si="3"/>
        <v>0</v>
      </c>
      <c r="N56" s="407">
        <f t="shared" si="46"/>
        <v>1.4683246343656751</v>
      </c>
      <c r="O56" s="407">
        <f t="shared" si="5"/>
        <v>4.326880312472238E-2</v>
      </c>
      <c r="P56">
        <f t="shared" si="6"/>
        <v>0.2</v>
      </c>
      <c r="Q56" s="407">
        <f t="shared" si="34"/>
        <v>0.24326880312472238</v>
      </c>
      <c r="R56" s="9">
        <f t="shared" si="39"/>
        <v>0.4097282415029424</v>
      </c>
      <c r="S56" s="9">
        <f t="shared" si="7"/>
        <v>1.6787723188509349E-4</v>
      </c>
      <c r="T56" s="9">
        <f t="shared" si="40"/>
        <v>1.6787723188509349E-4</v>
      </c>
      <c r="U56" s="407">
        <f t="shared" si="47"/>
        <v>0.67929258570757767</v>
      </c>
      <c r="V56" s="409">
        <f t="shared" si="9"/>
        <v>9.2287683399457359E-4</v>
      </c>
      <c r="W56" s="407">
        <f t="shared" si="41"/>
        <v>9.2287683399457359E-4</v>
      </c>
      <c r="X56" s="407">
        <f t="shared" si="48"/>
        <v>0.67929258570757767</v>
      </c>
      <c r="Y56" s="407">
        <f t="shared" si="11"/>
        <v>2.7686305019837209E-3</v>
      </c>
      <c r="Z56" s="407">
        <f t="shared" si="12"/>
        <v>0.1041116060023764</v>
      </c>
      <c r="AA56" s="407">
        <f t="shared" si="13"/>
        <v>0.14400000000000002</v>
      </c>
      <c r="AB56" s="407">
        <f t="shared" si="14"/>
        <v>0</v>
      </c>
      <c r="AC56" s="407">
        <f t="shared" si="49"/>
        <v>0.25101923240504437</v>
      </c>
      <c r="AD56" s="407">
        <f t="shared" si="50"/>
        <v>1.3017445275044588</v>
      </c>
      <c r="AE56" s="407">
        <f t="shared" si="17"/>
        <v>1.016723288932684E-2</v>
      </c>
      <c r="AF56" s="407">
        <f t="shared" si="18"/>
        <v>2.0303999999999996E-2</v>
      </c>
      <c r="AG56" s="407">
        <f t="shared" si="51"/>
        <v>3.0533320765949223E-2</v>
      </c>
      <c r="AH56" s="407">
        <f t="shared" si="52"/>
        <v>0</v>
      </c>
      <c r="AI56">
        <f t="shared" si="21"/>
        <v>0</v>
      </c>
      <c r="AJ56" s="408">
        <f t="shared" si="22"/>
        <v>0.13675177800000002</v>
      </c>
      <c r="AK56">
        <f t="shared" si="23"/>
        <v>4.8000000000000001E-2</v>
      </c>
      <c r="AL56" s="408">
        <f t="shared" si="24"/>
        <v>0.1215</v>
      </c>
      <c r="AM56" s="408">
        <f t="shared" si="25"/>
        <v>0.31645971316818772</v>
      </c>
      <c r="AN56" s="408">
        <f t="shared" si="42"/>
        <v>0.16949999999999998</v>
      </c>
      <c r="AO56" s="408">
        <f t="shared" si="53"/>
        <v>0.83216388836159561</v>
      </c>
      <c r="AP56">
        <f t="shared" si="27"/>
        <v>7.1909999999999989</v>
      </c>
      <c r="AQ56" s="10">
        <f t="shared" si="43"/>
        <v>0.89627983424734314</v>
      </c>
      <c r="AR56" s="63">
        <f t="shared" si="54"/>
        <v>12.550961620252219</v>
      </c>
      <c r="AS56" s="63">
        <f t="shared" si="44"/>
        <v>1.5266660382974613</v>
      </c>
      <c r="AT56" s="10"/>
      <c r="AU56">
        <f t="shared" si="45"/>
        <v>89.62798342473431</v>
      </c>
      <c r="BE56" s="28"/>
      <c r="BF56" s="29"/>
    </row>
    <row r="57" spans="1:60" x14ac:dyDescent="0.25">
      <c r="A57" s="34" t="s">
        <v>364</v>
      </c>
      <c r="B57" s="25" t="s">
        <v>201</v>
      </c>
      <c r="C57" s="34" t="s">
        <v>148</v>
      </c>
      <c r="D57" s="477" t="s">
        <v>391</v>
      </c>
      <c r="G57">
        <v>48</v>
      </c>
      <c r="H57">
        <f t="shared" si="0"/>
        <v>1.44</v>
      </c>
      <c r="I57" s="407">
        <f t="shared" si="1"/>
        <v>0.21406</v>
      </c>
      <c r="J57" s="408">
        <f t="shared" si="2"/>
        <v>1.4195557894736839</v>
      </c>
      <c r="K57" s="408">
        <f t="shared" si="31"/>
        <v>2.1497778947368418</v>
      </c>
      <c r="L57" s="408">
        <f t="shared" si="32"/>
        <v>0.73022210526315801</v>
      </c>
      <c r="M57" s="63">
        <f t="shared" si="3"/>
        <v>0</v>
      </c>
      <c r="N57" s="407">
        <f t="shared" si="46"/>
        <v>1.4971734101139902</v>
      </c>
      <c r="O57" s="407">
        <f t="shared" si="5"/>
        <v>4.4991925472031964E-2</v>
      </c>
      <c r="P57">
        <f t="shared" si="6"/>
        <v>0.2</v>
      </c>
      <c r="Q57" s="407">
        <f t="shared" si="34"/>
        <v>0.24499192547203197</v>
      </c>
      <c r="R57" s="9">
        <f t="shared" si="39"/>
        <v>0.40979045859116159</v>
      </c>
      <c r="S57" s="9">
        <f t="shared" si="7"/>
        <v>1.6792821995235453E-4</v>
      </c>
      <c r="T57" s="9">
        <f t="shared" si="40"/>
        <v>1.6792821995235453E-4</v>
      </c>
      <c r="U57" s="407">
        <f t="shared" si="47"/>
        <v>0.69269151197556977</v>
      </c>
      <c r="V57" s="409">
        <f t="shared" si="9"/>
        <v>9.5964306152600189E-4</v>
      </c>
      <c r="W57" s="407">
        <f t="shared" si="41"/>
        <v>9.5964306152600189E-4</v>
      </c>
      <c r="X57" s="407">
        <f t="shared" si="48"/>
        <v>0.69269151197556977</v>
      </c>
      <c r="Y57" s="407">
        <f t="shared" si="11"/>
        <v>2.8789291845780058E-3</v>
      </c>
      <c r="Z57" s="407">
        <f t="shared" si="12"/>
        <v>0.10635970366590052</v>
      </c>
      <c r="AA57" s="407">
        <f t="shared" si="13"/>
        <v>0.14400000000000002</v>
      </c>
      <c r="AB57" s="407">
        <f t="shared" si="14"/>
        <v>0</v>
      </c>
      <c r="AC57" s="407">
        <f t="shared" si="49"/>
        <v>0.25338452807303657</v>
      </c>
      <c r="AD57" s="407">
        <f t="shared" si="50"/>
        <v>1.3272929929707884</v>
      </c>
      <c r="AE57" s="407">
        <f t="shared" si="17"/>
        <v>1.0570240135136121E-2</v>
      </c>
      <c r="AF57" s="407">
        <f t="shared" si="18"/>
        <v>2.0735999999999997E-2</v>
      </c>
      <c r="AG57" s="407">
        <f t="shared" si="51"/>
        <v>3.1372563240557601E-2</v>
      </c>
      <c r="AH57" s="407">
        <f t="shared" si="52"/>
        <v>0</v>
      </c>
      <c r="AI57">
        <f t="shared" si="21"/>
        <v>0</v>
      </c>
      <c r="AJ57" s="408">
        <f t="shared" si="22"/>
        <v>0.136750752</v>
      </c>
      <c r="AK57">
        <f t="shared" si="23"/>
        <v>4.8000000000000001E-2</v>
      </c>
      <c r="AL57" s="408">
        <f t="shared" si="24"/>
        <v>0.1215</v>
      </c>
      <c r="AM57" s="408">
        <f t="shared" si="25"/>
        <v>0.31645971316818772</v>
      </c>
      <c r="AN57" s="408">
        <f t="shared" si="42"/>
        <v>0.16949999999999998</v>
      </c>
      <c r="AO57" s="408">
        <f t="shared" si="53"/>
        <v>0.83712734006710443</v>
      </c>
      <c r="AP57">
        <f t="shared" si="27"/>
        <v>7.3439999999999994</v>
      </c>
      <c r="AQ57" s="10">
        <f t="shared" si="43"/>
        <v>0.89767579634566141</v>
      </c>
      <c r="AR57" s="63">
        <f t="shared" si="54"/>
        <v>12.669226403651829</v>
      </c>
      <c r="AS57" s="63">
        <f t="shared" si="44"/>
        <v>1.5686281620278801</v>
      </c>
      <c r="AT57" s="10"/>
      <c r="AU57">
        <f t="shared" si="45"/>
        <v>89.767579634566147</v>
      </c>
      <c r="BE57" s="28"/>
      <c r="BF57" s="29"/>
    </row>
    <row r="58" spans="1:60" x14ac:dyDescent="0.25">
      <c r="A58" s="33" t="s">
        <v>365</v>
      </c>
      <c r="B58" s="115">
        <f>VfdSky</f>
        <v>0</v>
      </c>
      <c r="C58" s="417" t="s">
        <v>0</v>
      </c>
      <c r="D58" s="31" t="s">
        <v>368</v>
      </c>
      <c r="G58">
        <v>49</v>
      </c>
      <c r="H58">
        <f t="shared" si="0"/>
        <v>1.47</v>
      </c>
      <c r="I58" s="407">
        <f t="shared" si="1"/>
        <v>0.21409249999999999</v>
      </c>
      <c r="J58" s="408">
        <f t="shared" si="2"/>
        <v>1.4197713157894734</v>
      </c>
      <c r="K58" s="408">
        <f t="shared" si="31"/>
        <v>2.1798856578947365</v>
      </c>
      <c r="L58" s="408">
        <f t="shared" si="32"/>
        <v>0.7601143421052633</v>
      </c>
      <c r="M58" s="63">
        <f t="shared" si="3"/>
        <v>0</v>
      </c>
      <c r="N58" s="407">
        <f t="shared" si="46"/>
        <v>1.5260665830040141</v>
      </c>
      <c r="O58" s="407">
        <f t="shared" si="5"/>
        <v>4.6751791154782951E-2</v>
      </c>
      <c r="P58">
        <f t="shared" si="6"/>
        <v>0.2</v>
      </c>
      <c r="Q58" s="407">
        <f t="shared" si="34"/>
        <v>0.24675179115478296</v>
      </c>
      <c r="R58" s="9">
        <f t="shared" si="39"/>
        <v>0.40985267567938083</v>
      </c>
      <c r="S58" s="9">
        <f t="shared" si="7"/>
        <v>1.6797921576154772E-4</v>
      </c>
      <c r="T58" s="9">
        <f t="shared" si="40"/>
        <v>1.6797921576154772E-4</v>
      </c>
      <c r="U58" s="407">
        <f t="shared" si="47"/>
        <v>0.70611300335033422</v>
      </c>
      <c r="V58" s="409">
        <f t="shared" si="9"/>
        <v>9.9719114700085824E-4</v>
      </c>
      <c r="W58" s="407">
        <f t="shared" si="41"/>
        <v>9.9719114700085824E-4</v>
      </c>
      <c r="X58" s="407">
        <f t="shared" si="48"/>
        <v>0.70611300335033422</v>
      </c>
      <c r="Y58" s="407">
        <f t="shared" si="11"/>
        <v>2.9915734410025747E-3</v>
      </c>
      <c r="Z58" s="407">
        <f t="shared" si="12"/>
        <v>0.1086078013294246</v>
      </c>
      <c r="AA58" s="407">
        <f t="shared" si="13"/>
        <v>0.14400000000000002</v>
      </c>
      <c r="AB58" s="407">
        <f t="shared" si="14"/>
        <v>0</v>
      </c>
      <c r="AC58" s="407">
        <f t="shared" si="49"/>
        <v>0.25575239518500886</v>
      </c>
      <c r="AD58" s="407">
        <f t="shared" si="50"/>
        <v>1.3528797589812327</v>
      </c>
      <c r="AE58" s="407">
        <f t="shared" si="17"/>
        <v>1.0981701853566709E-2</v>
      </c>
      <c r="AF58" s="407">
        <f t="shared" si="18"/>
        <v>2.1167999999999999E-2</v>
      </c>
      <c r="AG58" s="407">
        <f t="shared" si="51"/>
        <v>3.2220468970329555E-2</v>
      </c>
      <c r="AH58" s="407">
        <f t="shared" si="52"/>
        <v>0</v>
      </c>
      <c r="AI58">
        <f t="shared" si="21"/>
        <v>0</v>
      </c>
      <c r="AJ58" s="408">
        <f t="shared" si="22"/>
        <v>0.13674972600000002</v>
      </c>
      <c r="AK58">
        <f t="shared" si="23"/>
        <v>4.8000000000000001E-2</v>
      </c>
      <c r="AL58" s="408">
        <f t="shared" si="24"/>
        <v>0.1215</v>
      </c>
      <c r="AM58" s="408">
        <f t="shared" si="25"/>
        <v>0.31645971316818772</v>
      </c>
      <c r="AN58" s="408">
        <f t="shared" si="42"/>
        <v>0.16949999999999998</v>
      </c>
      <c r="AO58" s="408">
        <f t="shared" si="53"/>
        <v>0.8421395516728839</v>
      </c>
      <c r="AP58">
        <f t="shared" si="27"/>
        <v>7.496999999999999</v>
      </c>
      <c r="AQ58" s="10">
        <f t="shared" si="43"/>
        <v>0.89901361567885674</v>
      </c>
      <c r="AR58" s="63">
        <f t="shared" si="54"/>
        <v>12.787619759250443</v>
      </c>
      <c r="AS58" s="63">
        <f t="shared" si="44"/>
        <v>1.6110234485164778</v>
      </c>
      <c r="AT58" s="10"/>
      <c r="AU58">
        <f t="shared" si="45"/>
        <v>89.901361567885672</v>
      </c>
      <c r="BE58" s="28"/>
      <c r="BF58" s="29"/>
    </row>
    <row r="59" spans="1:60" x14ac:dyDescent="0.25">
      <c r="A59" s="33" t="s">
        <v>366</v>
      </c>
      <c r="B59" s="115">
        <f>QrrSky</f>
        <v>0</v>
      </c>
      <c r="C59" s="417" t="s">
        <v>136</v>
      </c>
      <c r="D59" s="31" t="s">
        <v>369</v>
      </c>
      <c r="G59">
        <v>50</v>
      </c>
      <c r="H59">
        <f t="shared" si="0"/>
        <v>1.5</v>
      </c>
      <c r="I59" s="407">
        <f t="shared" si="1"/>
        <v>0.21412500000000001</v>
      </c>
      <c r="J59" s="408">
        <f t="shared" si="2"/>
        <v>1.4199868421052633</v>
      </c>
      <c r="K59" s="408">
        <f t="shared" si="31"/>
        <v>2.2099934210526317</v>
      </c>
      <c r="L59" s="408">
        <f t="shared" si="32"/>
        <v>0.79000657894736837</v>
      </c>
      <c r="M59" s="63">
        <f t="shared" si="3"/>
        <v>0</v>
      </c>
      <c r="N59" s="407">
        <f t="shared" si="46"/>
        <v>1.5550016782346807</v>
      </c>
      <c r="O59" s="407">
        <f t="shared" si="5"/>
        <v>4.8548430903091695E-2</v>
      </c>
      <c r="P59">
        <f t="shared" si="6"/>
        <v>0.2</v>
      </c>
      <c r="Q59" s="407">
        <f t="shared" si="34"/>
        <v>0.2485484309030917</v>
      </c>
      <c r="R59" s="9">
        <f t="shared" si="39"/>
        <v>0.40991489276760018</v>
      </c>
      <c r="S59" s="9">
        <f t="shared" si="7"/>
        <v>1.6803021931267314E-4</v>
      </c>
      <c r="T59" s="9">
        <f t="shared" si="40"/>
        <v>1.6803021931267314E-4</v>
      </c>
      <c r="U59" s="407">
        <f t="shared" si="47"/>
        <v>0.71955591909894412</v>
      </c>
      <c r="V59" s="409">
        <f t="shared" si="9"/>
        <v>1.0355214414206524E-3</v>
      </c>
      <c r="W59" s="407">
        <f t="shared" si="41"/>
        <v>1.0355214414206524E-3</v>
      </c>
      <c r="X59" s="407">
        <f t="shared" si="48"/>
        <v>0.71955591909894412</v>
      </c>
      <c r="Y59" s="407">
        <f t="shared" si="11"/>
        <v>3.1065643242619572E-3</v>
      </c>
      <c r="Z59" s="407">
        <f t="shared" si="12"/>
        <v>0.11085589899294872</v>
      </c>
      <c r="AA59" s="407">
        <f t="shared" si="13"/>
        <v>0.14400000000000002</v>
      </c>
      <c r="AB59" s="407">
        <f t="shared" si="14"/>
        <v>0</v>
      </c>
      <c r="AC59" s="407">
        <f t="shared" si="49"/>
        <v>0.25812283835739436</v>
      </c>
      <c r="AD59" s="407">
        <f t="shared" si="50"/>
        <v>1.3785026291604769</v>
      </c>
      <c r="AE59" s="407">
        <f t="shared" si="17"/>
        <v>1.1401616991614084E-2</v>
      </c>
      <c r="AF59" s="407">
        <f t="shared" si="18"/>
        <v>2.1600000000000001E-2</v>
      </c>
      <c r="AG59" s="407">
        <f t="shared" si="51"/>
        <v>3.3077043347506746E-2</v>
      </c>
      <c r="AH59" s="407">
        <f t="shared" si="52"/>
        <v>0</v>
      </c>
      <c r="AI59">
        <f t="shared" si="21"/>
        <v>0</v>
      </c>
      <c r="AJ59" s="408">
        <f t="shared" si="22"/>
        <v>0.1367487</v>
      </c>
      <c r="AK59">
        <f t="shared" si="23"/>
        <v>4.8000000000000001E-2</v>
      </c>
      <c r="AL59" s="408">
        <f t="shared" si="24"/>
        <v>0.1215</v>
      </c>
      <c r="AM59" s="408">
        <f t="shared" si="25"/>
        <v>0.31645971316818772</v>
      </c>
      <c r="AN59" s="408">
        <f t="shared" si="42"/>
        <v>0.16949999999999998</v>
      </c>
      <c r="AO59" s="408">
        <f t="shared" si="53"/>
        <v>0.84720056426872614</v>
      </c>
      <c r="AP59">
        <f t="shared" si="27"/>
        <v>7.6499999999999995</v>
      </c>
      <c r="AQ59" s="10">
        <f t="shared" si="43"/>
        <v>0.9002965084958382</v>
      </c>
      <c r="AR59" s="63">
        <f t="shared" si="54"/>
        <v>12.906141917869718</v>
      </c>
      <c r="AS59" s="63">
        <f t="shared" si="44"/>
        <v>1.6538521673753372</v>
      </c>
      <c r="AT59" s="10"/>
      <c r="AU59">
        <f t="shared" si="45"/>
        <v>90.029650849583817</v>
      </c>
      <c r="BE59" s="28"/>
      <c r="BF59" s="29"/>
    </row>
    <row r="60" spans="1:60" x14ac:dyDescent="0.25">
      <c r="A60" s="33" t="s">
        <v>367</v>
      </c>
      <c r="B60" s="115">
        <f>Ireverse</f>
        <v>0</v>
      </c>
      <c r="C60" s="417" t="s">
        <v>135</v>
      </c>
      <c r="D60" s="31" t="s">
        <v>370</v>
      </c>
      <c r="E60" s="2"/>
      <c r="G60">
        <v>51</v>
      </c>
      <c r="H60">
        <f t="shared" si="0"/>
        <v>1.53</v>
      </c>
      <c r="I60" s="407">
        <f t="shared" si="1"/>
        <v>0.21415749999999997</v>
      </c>
      <c r="J60" s="408">
        <f t="shared" si="2"/>
        <v>1.4202023684210523</v>
      </c>
      <c r="K60" s="408">
        <f t="shared" si="31"/>
        <v>2.2401011842105261</v>
      </c>
      <c r="L60" s="408">
        <f t="shared" si="32"/>
        <v>0.81989881578947388</v>
      </c>
      <c r="M60" s="63">
        <f t="shared" si="3"/>
        <v>0</v>
      </c>
      <c r="N60" s="407">
        <f t="shared" si="46"/>
        <v>1.5839763983739563</v>
      </c>
      <c r="O60" s="407">
        <f t="shared" si="5"/>
        <v>5.0381876102520894E-2</v>
      </c>
      <c r="P60">
        <f t="shared" si="6"/>
        <v>0.2</v>
      </c>
      <c r="Q60" s="407">
        <f t="shared" si="34"/>
        <v>0.25038187610252088</v>
      </c>
      <c r="R60" s="9">
        <f t="shared" si="39"/>
        <v>0.40997710985581931</v>
      </c>
      <c r="S60" s="9">
        <f t="shared" si="7"/>
        <v>1.6808123060573055E-4</v>
      </c>
      <c r="T60" s="9">
        <f t="shared" si="40"/>
        <v>1.6808123060573055E-4</v>
      </c>
      <c r="U60" s="407">
        <f t="shared" si="47"/>
        <v>0.73301920022155398</v>
      </c>
      <c r="V60" s="409">
        <f t="shared" si="9"/>
        <v>1.0746342957868933E-3</v>
      </c>
      <c r="W60" s="407">
        <f t="shared" si="41"/>
        <v>1.0746342957868933E-3</v>
      </c>
      <c r="X60" s="407">
        <f t="shared" si="48"/>
        <v>0.73301920022155398</v>
      </c>
      <c r="Y60" s="407">
        <f t="shared" si="11"/>
        <v>3.22390288736068E-3</v>
      </c>
      <c r="Z60" s="407">
        <f t="shared" si="12"/>
        <v>0.1131039966564728</v>
      </c>
      <c r="AA60" s="407">
        <f t="shared" si="13"/>
        <v>0.14400000000000002</v>
      </c>
      <c r="AB60" s="407">
        <f t="shared" si="14"/>
        <v>0</v>
      </c>
      <c r="AC60" s="407">
        <f t="shared" si="49"/>
        <v>0.26049586221630244</v>
      </c>
      <c r="AD60" s="407">
        <f t="shared" si="50"/>
        <v>1.4041595645482332</v>
      </c>
      <c r="AE60" s="407">
        <f t="shared" si="17"/>
        <v>1.1829984496273704E-2</v>
      </c>
      <c r="AF60" s="407">
        <f t="shared" si="18"/>
        <v>2.2032E-2</v>
      </c>
      <c r="AG60" s="407">
        <f t="shared" si="51"/>
        <v>3.3942291853552804E-2</v>
      </c>
      <c r="AH60" s="407">
        <f t="shared" si="52"/>
        <v>0</v>
      </c>
      <c r="AI60">
        <f t="shared" si="21"/>
        <v>0</v>
      </c>
      <c r="AJ60" s="408">
        <f t="shared" si="22"/>
        <v>0.13674767400000001</v>
      </c>
      <c r="AK60">
        <f t="shared" si="23"/>
        <v>4.8000000000000001E-2</v>
      </c>
      <c r="AL60" s="408">
        <f t="shared" si="24"/>
        <v>0.1215</v>
      </c>
      <c r="AM60" s="408">
        <f t="shared" si="25"/>
        <v>0.31645971316818772</v>
      </c>
      <c r="AN60" s="408">
        <f t="shared" si="42"/>
        <v>0.16949999999999998</v>
      </c>
      <c r="AO60" s="408">
        <f t="shared" si="53"/>
        <v>0.85231041969876875</v>
      </c>
      <c r="AP60">
        <f t="shared" si="27"/>
        <v>7.8029999999999999</v>
      </c>
      <c r="AQ60" s="10">
        <f t="shared" si="43"/>
        <v>0.90152745789925914</v>
      </c>
      <c r="AR60" s="63">
        <f t="shared" si="54"/>
        <v>13.024793110815121</v>
      </c>
      <c r="AS60" s="63">
        <f t="shared" si="44"/>
        <v>1.6971145926776403</v>
      </c>
      <c r="AT60" s="10"/>
      <c r="AU60">
        <f t="shared" si="45"/>
        <v>90.152745789925916</v>
      </c>
      <c r="BE60" s="28"/>
      <c r="BF60" s="29"/>
    </row>
    <row r="61" spans="1:60" x14ac:dyDescent="0.25">
      <c r="A61" s="34" t="s">
        <v>209</v>
      </c>
      <c r="B61" s="25" t="s">
        <v>201</v>
      </c>
      <c r="C61" s="34" t="s">
        <v>148</v>
      </c>
      <c r="D61" s="477" t="s">
        <v>391</v>
      </c>
      <c r="G61">
        <v>52</v>
      </c>
      <c r="H61">
        <f t="shared" si="0"/>
        <v>1.56</v>
      </c>
      <c r="I61" s="407">
        <f t="shared" si="1"/>
        <v>0.21418999999999999</v>
      </c>
      <c r="J61" s="408">
        <f t="shared" si="2"/>
        <v>1.4204178947368418</v>
      </c>
      <c r="K61" s="408">
        <f t="shared" si="31"/>
        <v>2.2702089473684208</v>
      </c>
      <c r="L61" s="408">
        <f t="shared" si="32"/>
        <v>0.84979105263157917</v>
      </c>
      <c r="M61" s="63">
        <f t="shared" si="3"/>
        <v>0</v>
      </c>
      <c r="N61" s="407">
        <f t="shared" si="46"/>
        <v>1.6129886080319105</v>
      </c>
      <c r="O61" s="407">
        <f t="shared" si="5"/>
        <v>5.2252158795456784E-2</v>
      </c>
      <c r="P61">
        <f t="shared" si="6"/>
        <v>0.2</v>
      </c>
      <c r="Q61" s="407">
        <f t="shared" si="34"/>
        <v>0.25225215879545682</v>
      </c>
      <c r="R61" s="9">
        <f t="shared" si="39"/>
        <v>0.41003932694403855</v>
      </c>
      <c r="S61" s="9">
        <f t="shared" si="7"/>
        <v>1.6813224964072013E-4</v>
      </c>
      <c r="T61" s="9">
        <f t="shared" si="40"/>
        <v>1.6813224964072013E-4</v>
      </c>
      <c r="U61" s="407">
        <f t="shared" si="47"/>
        <v>0.74650186238920113</v>
      </c>
      <c r="V61" s="409">
        <f t="shared" si="9"/>
        <v>1.1145300611010915E-3</v>
      </c>
      <c r="W61" s="407">
        <f t="shared" si="41"/>
        <v>1.1145300611010915E-3</v>
      </c>
      <c r="X61" s="407">
        <f t="shared" si="48"/>
        <v>0.74650186238920113</v>
      </c>
      <c r="Y61" s="407">
        <f t="shared" si="11"/>
        <v>3.3435901833032745E-3</v>
      </c>
      <c r="Z61" s="407">
        <f t="shared" si="12"/>
        <v>0.11535209431999691</v>
      </c>
      <c r="AA61" s="407">
        <f t="shared" si="13"/>
        <v>0.14400000000000002</v>
      </c>
      <c r="AB61" s="407">
        <f t="shared" si="14"/>
        <v>0</v>
      </c>
      <c r="AC61" s="407">
        <f t="shared" si="49"/>
        <v>0.2628714713975473</v>
      </c>
      <c r="AD61" s="407">
        <f t="shared" si="50"/>
        <v>1.4298486699962951</v>
      </c>
      <c r="AE61" s="407">
        <f t="shared" si="17"/>
        <v>1.2266803314541044E-2</v>
      </c>
      <c r="AF61" s="407">
        <f t="shared" si="18"/>
        <v>2.2464000000000001E-2</v>
      </c>
      <c r="AG61" s="407">
        <f t="shared" si="51"/>
        <v>3.4816220059265601E-2</v>
      </c>
      <c r="AH61" s="407">
        <f t="shared" si="52"/>
        <v>0</v>
      </c>
      <c r="AI61">
        <f t="shared" si="21"/>
        <v>0</v>
      </c>
      <c r="AJ61" s="408">
        <f t="shared" si="22"/>
        <v>0.136746648</v>
      </c>
      <c r="AK61">
        <f t="shared" si="23"/>
        <v>4.8000000000000001E-2</v>
      </c>
      <c r="AL61" s="408">
        <f t="shared" si="24"/>
        <v>0.1215</v>
      </c>
      <c r="AM61" s="408">
        <f t="shared" si="25"/>
        <v>0.31645971316818772</v>
      </c>
      <c r="AN61" s="408">
        <f t="shared" si="42"/>
        <v>0.16949999999999998</v>
      </c>
      <c r="AO61" s="408">
        <f t="shared" si="53"/>
        <v>0.85746916056301159</v>
      </c>
      <c r="AP61">
        <f t="shared" si="27"/>
        <v>7.9559999999999995</v>
      </c>
      <c r="AQ61" s="10">
        <f t="shared" si="43"/>
        <v>0.90270923458836538</v>
      </c>
      <c r="AR61" s="63">
        <f t="shared" si="54"/>
        <v>13.143573569877365</v>
      </c>
      <c r="AS61" s="63">
        <f t="shared" si="44"/>
        <v>1.7408110029632802</v>
      </c>
      <c r="AT61" s="10"/>
      <c r="AU61">
        <f t="shared" si="45"/>
        <v>90.270923458836535</v>
      </c>
      <c r="BE61" s="28"/>
      <c r="BF61" s="29"/>
    </row>
    <row r="62" spans="1:60" x14ac:dyDescent="0.25">
      <c r="A62" s="33" t="s">
        <v>210</v>
      </c>
      <c r="B62" s="116">
        <v>20</v>
      </c>
      <c r="C62" s="417" t="s">
        <v>381</v>
      </c>
      <c r="D62" s="31" t="s">
        <v>184</v>
      </c>
      <c r="G62">
        <v>53</v>
      </c>
      <c r="H62">
        <f t="shared" si="0"/>
        <v>1.59</v>
      </c>
      <c r="I62" s="407">
        <f t="shared" si="1"/>
        <v>0.21422249999999998</v>
      </c>
      <c r="J62" s="408">
        <f t="shared" si="2"/>
        <v>1.4206334210526312</v>
      </c>
      <c r="K62" s="408">
        <f t="shared" si="31"/>
        <v>2.3003167105263156</v>
      </c>
      <c r="L62" s="408">
        <f t="shared" si="32"/>
        <v>0.87968328947368446</v>
      </c>
      <c r="M62" s="63">
        <f t="shared" si="3"/>
        <v>0</v>
      </c>
      <c r="N62" s="407">
        <f t="shared" si="46"/>
        <v>1.6420363200665331</v>
      </c>
      <c r="O62" s="407">
        <f t="shared" si="5"/>
        <v>5.4159311682515809E-2</v>
      </c>
      <c r="P62">
        <f t="shared" si="6"/>
        <v>0.2</v>
      </c>
      <c r="Q62" s="407">
        <f t="shared" si="34"/>
        <v>0.25415931168251582</v>
      </c>
      <c r="R62" s="9">
        <f t="shared" si="39"/>
        <v>0.41010154403225785</v>
      </c>
      <c r="S62" s="9">
        <f t="shared" si="7"/>
        <v>1.6818327641764192E-4</v>
      </c>
      <c r="T62" s="9">
        <f t="shared" si="40"/>
        <v>1.6818327641764192E-4</v>
      </c>
      <c r="U62" s="407">
        <f t="shared" si="47"/>
        <v>0.76000298958778989</v>
      </c>
      <c r="V62" s="409">
        <f t="shared" si="9"/>
        <v>1.1552090883647566E-3</v>
      </c>
      <c r="W62" s="407">
        <f t="shared" si="41"/>
        <v>1.1552090883647566E-3</v>
      </c>
      <c r="X62" s="407">
        <f t="shared" si="48"/>
        <v>0.76000298958778989</v>
      </c>
      <c r="Y62" s="407">
        <f t="shared" si="11"/>
        <v>3.4656272650942697E-3</v>
      </c>
      <c r="Z62" s="407">
        <f t="shared" si="12"/>
        <v>0.11760019198352099</v>
      </c>
      <c r="AA62" s="407">
        <f t="shared" si="13"/>
        <v>0.14400000000000002</v>
      </c>
      <c r="AB62" s="407">
        <f t="shared" si="14"/>
        <v>0</v>
      </c>
      <c r="AC62" s="407">
        <f t="shared" si="49"/>
        <v>0.26524967054667603</v>
      </c>
      <c r="AD62" s="407">
        <f t="shared" si="50"/>
        <v>1.4555681819259667</v>
      </c>
      <c r="AE62" s="407">
        <f t="shared" si="17"/>
        <v>1.2712072393411584E-2</v>
      </c>
      <c r="AF62" s="407">
        <f t="shared" si="18"/>
        <v>2.2896E-2</v>
      </c>
      <c r="AG62" s="407">
        <f t="shared" si="51"/>
        <v>3.5698833624891582E-2</v>
      </c>
      <c r="AH62" s="407">
        <f t="shared" si="52"/>
        <v>0</v>
      </c>
      <c r="AI62">
        <f t="shared" si="21"/>
        <v>0</v>
      </c>
      <c r="AJ62" s="408">
        <f t="shared" si="22"/>
        <v>0.13674562200000001</v>
      </c>
      <c r="AK62">
        <f t="shared" si="23"/>
        <v>4.8000000000000001E-2</v>
      </c>
      <c r="AL62" s="408">
        <f t="shared" si="24"/>
        <v>0.1215</v>
      </c>
      <c r="AM62" s="408">
        <f t="shared" si="25"/>
        <v>0.31645971316818772</v>
      </c>
      <c r="AN62" s="408">
        <f t="shared" si="42"/>
        <v>0.16949999999999998</v>
      </c>
      <c r="AO62" s="408">
        <f t="shared" si="53"/>
        <v>0.86267683021886588</v>
      </c>
      <c r="AP62">
        <f t="shared" si="27"/>
        <v>8.109</v>
      </c>
      <c r="AQ62" s="10">
        <f t="shared" si="43"/>
        <v>0.90384441542598215</v>
      </c>
      <c r="AR62" s="63">
        <f t="shared" si="54"/>
        <v>13.262483527333801</v>
      </c>
      <c r="AS62" s="63">
        <f t="shared" si="44"/>
        <v>1.7849416812445791</v>
      </c>
      <c r="AT62" s="10"/>
      <c r="AU62">
        <f t="shared" si="45"/>
        <v>90.384441542598211</v>
      </c>
      <c r="BE62" s="28"/>
      <c r="BF62" s="29"/>
    </row>
    <row r="63" spans="1:60" x14ac:dyDescent="0.25">
      <c r="A63" s="33" t="s">
        <v>210</v>
      </c>
      <c r="B63" s="116">
        <v>2</v>
      </c>
      <c r="C63" s="417" t="s">
        <v>278</v>
      </c>
      <c r="D63" s="31" t="s">
        <v>184</v>
      </c>
      <c r="G63">
        <v>54</v>
      </c>
      <c r="H63">
        <f t="shared" si="0"/>
        <v>1.62</v>
      </c>
      <c r="I63" s="407">
        <f t="shared" si="1"/>
        <v>0.21425499999999997</v>
      </c>
      <c r="J63" s="408">
        <f t="shared" si="2"/>
        <v>1.4208489473684207</v>
      </c>
      <c r="K63" s="408">
        <f t="shared" si="31"/>
        <v>2.3304244736842104</v>
      </c>
      <c r="L63" s="408">
        <f t="shared" si="32"/>
        <v>0.90957552631578975</v>
      </c>
      <c r="M63" s="63">
        <f t="shared" si="3"/>
        <v>0</v>
      </c>
      <c r="N63" s="407">
        <f t="shared" si="46"/>
        <v>1.6711176831499619</v>
      </c>
      <c r="O63" s="407">
        <f t="shared" si="5"/>
        <v>5.6103368123981347E-2</v>
      </c>
      <c r="P63">
        <f t="shared" si="6"/>
        <v>0.2</v>
      </c>
      <c r="Q63" s="407">
        <f t="shared" si="34"/>
        <v>0.25610336812398138</v>
      </c>
      <c r="R63" s="9">
        <f t="shared" si="39"/>
        <v>0.41016376112047709</v>
      </c>
      <c r="S63" s="9">
        <f t="shared" si="7"/>
        <v>1.6823431093649581E-4</v>
      </c>
      <c r="T63" s="9">
        <f t="shared" si="40"/>
        <v>1.6823431093649581E-4</v>
      </c>
      <c r="U63" s="407">
        <f t="shared" si="47"/>
        <v>0.77352172838886624</v>
      </c>
      <c r="V63" s="409">
        <f t="shared" si="9"/>
        <v>1.196671728579398E-3</v>
      </c>
      <c r="W63" s="407">
        <f t="shared" si="41"/>
        <v>1.196671728579398E-3</v>
      </c>
      <c r="X63" s="407">
        <f t="shared" si="48"/>
        <v>0.77352172838886624</v>
      </c>
      <c r="Y63" s="407">
        <f t="shared" si="11"/>
        <v>3.5900151857381941E-3</v>
      </c>
      <c r="Z63" s="407">
        <f t="shared" si="12"/>
        <v>0.11984828964704509</v>
      </c>
      <c r="AA63" s="407">
        <f t="shared" si="13"/>
        <v>0.14400000000000002</v>
      </c>
      <c r="AB63" s="407">
        <f t="shared" si="14"/>
        <v>0</v>
      </c>
      <c r="AC63" s="407">
        <f t="shared" si="49"/>
        <v>0.26763046431899756</v>
      </c>
      <c r="AD63" s="407">
        <f t="shared" si="50"/>
        <v>1.4813164572929032</v>
      </c>
      <c r="AE63" s="407">
        <f t="shared" si="17"/>
        <v>1.3165790679880785E-2</v>
      </c>
      <c r="AF63" s="407">
        <f t="shared" si="18"/>
        <v>2.3328000000000002E-2</v>
      </c>
      <c r="AG63" s="407">
        <f t="shared" si="51"/>
        <v>3.6590138300242568E-2</v>
      </c>
      <c r="AH63" s="407">
        <f t="shared" si="52"/>
        <v>0</v>
      </c>
      <c r="AI63">
        <f t="shared" si="21"/>
        <v>0</v>
      </c>
      <c r="AJ63" s="408">
        <f t="shared" si="22"/>
        <v>0.136744596</v>
      </c>
      <c r="AK63">
        <f t="shared" si="23"/>
        <v>4.8000000000000001E-2</v>
      </c>
      <c r="AL63" s="408">
        <f t="shared" si="24"/>
        <v>0.1215</v>
      </c>
      <c r="AM63" s="408">
        <f t="shared" si="25"/>
        <v>0.31645971316818772</v>
      </c>
      <c r="AN63" s="408">
        <f t="shared" si="42"/>
        <v>0.16949999999999998</v>
      </c>
      <c r="AO63" s="408">
        <f t="shared" si="53"/>
        <v>0.86793347278273736</v>
      </c>
      <c r="AP63">
        <f t="shared" si="27"/>
        <v>8.2620000000000005</v>
      </c>
      <c r="AQ63" s="10">
        <f t="shared" si="43"/>
        <v>0.90493540009134388</v>
      </c>
      <c r="AR63" s="63">
        <f t="shared" si="54"/>
        <v>13.381523215949878</v>
      </c>
      <c r="AS63" s="63">
        <f t="shared" si="44"/>
        <v>1.8295069150121284</v>
      </c>
      <c r="AT63" s="10"/>
      <c r="AU63">
        <f t="shared" si="45"/>
        <v>90.493540009134392</v>
      </c>
      <c r="BE63" s="28"/>
      <c r="BF63" s="29"/>
    </row>
    <row r="64" spans="1:60" x14ac:dyDescent="0.25">
      <c r="A64" s="117"/>
      <c r="B64" s="40"/>
      <c r="G64">
        <v>55</v>
      </c>
      <c r="H64">
        <f t="shared" si="0"/>
        <v>1.6500000000000001</v>
      </c>
      <c r="I64" s="407">
        <f t="shared" si="1"/>
        <v>0.21428749999999999</v>
      </c>
      <c r="J64" s="408">
        <f t="shared" si="2"/>
        <v>1.4210644736842104</v>
      </c>
      <c r="K64" s="408">
        <f t="shared" si="31"/>
        <v>2.3605322368421051</v>
      </c>
      <c r="L64" s="408">
        <f t="shared" si="32"/>
        <v>0.93946776315789493</v>
      </c>
      <c r="M64" s="63">
        <f t="shared" si="3"/>
        <v>0</v>
      </c>
      <c r="N64" s="407">
        <f t="shared" si="46"/>
        <v>1.7002309705440852</v>
      </c>
      <c r="O64" s="407">
        <f t="shared" si="5"/>
        <v>5.80843621412701E-2</v>
      </c>
      <c r="P64">
        <f t="shared" si="6"/>
        <v>0.2</v>
      </c>
      <c r="Q64" s="407">
        <f t="shared" si="34"/>
        <v>0.25808436214127012</v>
      </c>
      <c r="R64" s="9">
        <f t="shared" si="39"/>
        <v>0.41022597820869638</v>
      </c>
      <c r="S64" s="9">
        <f t="shared" si="7"/>
        <v>1.6828535319728184E-4</v>
      </c>
      <c r="T64" s="9">
        <f t="shared" si="40"/>
        <v>1.6828535319728184E-4</v>
      </c>
      <c r="U64" s="407">
        <f t="shared" si="47"/>
        <v>0.78705728277760234</v>
      </c>
      <c r="V64" s="409">
        <f t="shared" si="9"/>
        <v>1.2389183327465255E-3</v>
      </c>
      <c r="W64" s="407">
        <f t="shared" si="41"/>
        <v>1.2389183327465255E-3</v>
      </c>
      <c r="X64" s="407">
        <f t="shared" si="48"/>
        <v>0.78705728277760234</v>
      </c>
      <c r="Y64" s="407">
        <f t="shared" si="11"/>
        <v>3.7167549982395761E-3</v>
      </c>
      <c r="Z64" s="407">
        <f t="shared" si="12"/>
        <v>0.1220963873105692</v>
      </c>
      <c r="AA64" s="407">
        <f t="shared" si="13"/>
        <v>0.14400000000000002</v>
      </c>
      <c r="AB64" s="407">
        <f t="shared" si="14"/>
        <v>0</v>
      </c>
      <c r="AC64" s="407">
        <f t="shared" si="49"/>
        <v>0.27001385737961076</v>
      </c>
      <c r="AD64" s="407">
        <f t="shared" si="50"/>
        <v>1.5070919636253188</v>
      </c>
      <c r="AE64" s="407">
        <f t="shared" si="17"/>
        <v>1.3627957120944117E-2</v>
      </c>
      <c r="AF64" s="407">
        <f t="shared" si="18"/>
        <v>2.3759999999999996E-2</v>
      </c>
      <c r="AG64" s="407">
        <f t="shared" si="51"/>
        <v>3.7490139924814828E-2</v>
      </c>
      <c r="AH64" s="407">
        <f t="shared" si="52"/>
        <v>0</v>
      </c>
      <c r="AI64">
        <f t="shared" si="21"/>
        <v>0</v>
      </c>
      <c r="AJ64" s="408">
        <f t="shared" si="22"/>
        <v>0.13674357000000001</v>
      </c>
      <c r="AK64">
        <f t="shared" si="23"/>
        <v>4.8000000000000001E-2</v>
      </c>
      <c r="AL64" s="408">
        <f t="shared" si="24"/>
        <v>0.1215</v>
      </c>
      <c r="AM64" s="408">
        <f t="shared" si="25"/>
        <v>0.31645971316818772</v>
      </c>
      <c r="AN64" s="408">
        <f t="shared" si="42"/>
        <v>0.16949999999999998</v>
      </c>
      <c r="AO64" s="408">
        <f t="shared" si="53"/>
        <v>0.87323913313163959</v>
      </c>
      <c r="AP64">
        <f t="shared" si="27"/>
        <v>8.4150000000000009</v>
      </c>
      <c r="AQ64" s="10">
        <f t="shared" si="43"/>
        <v>0.9059844260451102</v>
      </c>
      <c r="AR64" s="63">
        <f t="shared" si="54"/>
        <v>13.500692868980538</v>
      </c>
      <c r="AS64" s="63">
        <f t="shared" si="44"/>
        <v>1.8745069962407415</v>
      </c>
      <c r="AT64" s="10"/>
      <c r="AU64">
        <f t="shared" si="45"/>
        <v>90.598442604511021</v>
      </c>
      <c r="BE64" s="28"/>
      <c r="BF64" s="29"/>
    </row>
    <row r="65" spans="1:58" x14ac:dyDescent="0.25">
      <c r="G65">
        <v>56</v>
      </c>
      <c r="H65">
        <f t="shared" si="0"/>
        <v>1.6800000000000002</v>
      </c>
      <c r="I65" s="407">
        <f t="shared" si="1"/>
        <v>0.21431999999999998</v>
      </c>
      <c r="J65" s="408">
        <f t="shared" si="2"/>
        <v>1.4212799999999999</v>
      </c>
      <c r="K65" s="408">
        <f t="shared" si="31"/>
        <v>2.3906400000000003</v>
      </c>
      <c r="L65" s="408">
        <f t="shared" si="32"/>
        <v>0.96936000000000022</v>
      </c>
      <c r="M65" s="63">
        <f t="shared" si="3"/>
        <v>0</v>
      </c>
      <c r="N65" s="407">
        <f t="shared" si="46"/>
        <v>1.7293745699529643</v>
      </c>
      <c r="O65" s="407">
        <f t="shared" si="5"/>
        <v>6.0102328418428934E-2</v>
      </c>
      <c r="P65">
        <f t="shared" si="6"/>
        <v>0.2</v>
      </c>
      <c r="Q65" s="407">
        <f t="shared" si="34"/>
        <v>0.26010232841842895</v>
      </c>
      <c r="R65" s="9">
        <f t="shared" si="39"/>
        <v>0.41028819529691563</v>
      </c>
      <c r="S65" s="9">
        <f t="shared" si="7"/>
        <v>1.6833640319999999E-4</v>
      </c>
      <c r="T65" s="9">
        <f t="shared" si="40"/>
        <v>1.6833640319999999E-4</v>
      </c>
      <c r="U65" s="407">
        <f t="shared" si="47"/>
        <v>0.80060890947692065</v>
      </c>
      <c r="V65" s="409">
        <f t="shared" si="9"/>
        <v>1.2819492518676484E-3</v>
      </c>
      <c r="W65" s="407">
        <f t="shared" si="41"/>
        <v>1.2819492518676484E-3</v>
      </c>
      <c r="X65" s="407">
        <f t="shared" si="48"/>
        <v>0.80060890947692065</v>
      </c>
      <c r="Y65" s="407">
        <f t="shared" si="11"/>
        <v>3.8458477556029451E-3</v>
      </c>
      <c r="Z65" s="407">
        <f t="shared" si="12"/>
        <v>0.12434448497409333</v>
      </c>
      <c r="AA65" s="407">
        <f t="shared" si="13"/>
        <v>0.14400000000000002</v>
      </c>
      <c r="AB65" s="407">
        <f t="shared" si="14"/>
        <v>0</v>
      </c>
      <c r="AC65" s="407">
        <f t="shared" si="49"/>
        <v>0.27239985440343312</v>
      </c>
      <c r="AD65" s="407">
        <f t="shared" si="50"/>
        <v>1.5328932700179019</v>
      </c>
      <c r="AE65" s="407">
        <f t="shared" si="17"/>
        <v>1.4098570663597059E-2</v>
      </c>
      <c r="AF65" s="407">
        <f t="shared" si="18"/>
        <v>2.4192000000000002E-2</v>
      </c>
      <c r="AG65" s="407">
        <f t="shared" si="51"/>
        <v>3.8398844427910535E-2</v>
      </c>
      <c r="AH65" s="407">
        <f t="shared" si="52"/>
        <v>0</v>
      </c>
      <c r="AI65">
        <f t="shared" si="21"/>
        <v>0</v>
      </c>
      <c r="AJ65" s="408">
        <f t="shared" si="22"/>
        <v>0.13674254400000002</v>
      </c>
      <c r="AK65">
        <f t="shared" si="23"/>
        <v>4.8000000000000001E-2</v>
      </c>
      <c r="AL65" s="408">
        <f t="shared" si="24"/>
        <v>0.1215</v>
      </c>
      <c r="AM65" s="408">
        <f t="shared" si="25"/>
        <v>0.31645971316818772</v>
      </c>
      <c r="AN65" s="408">
        <f t="shared" si="42"/>
        <v>0.16949999999999998</v>
      </c>
      <c r="AO65" s="408">
        <f t="shared" si="53"/>
        <v>0.87859385690484026</v>
      </c>
      <c r="AP65">
        <f t="shared" si="27"/>
        <v>8.5679999999999996</v>
      </c>
      <c r="AQ65" s="10">
        <f t="shared" si="43"/>
        <v>0.90699358200282465</v>
      </c>
      <c r="AR65" s="63">
        <f t="shared" si="54"/>
        <v>13.619992720171656</v>
      </c>
      <c r="AS65" s="63">
        <f t="shared" si="44"/>
        <v>1.9199422213955268</v>
      </c>
      <c r="AT65" s="10"/>
      <c r="AU65">
        <f t="shared" si="45"/>
        <v>90.699358200282461</v>
      </c>
      <c r="BE65" s="28"/>
      <c r="BF65" s="29"/>
    </row>
    <row r="66" spans="1:58" x14ac:dyDescent="0.25">
      <c r="A66" s="12" t="s">
        <v>149</v>
      </c>
      <c r="B66" s="41"/>
      <c r="C66" s="41"/>
      <c r="G66">
        <v>57</v>
      </c>
      <c r="H66">
        <f t="shared" si="0"/>
        <v>1.71</v>
      </c>
      <c r="I66" s="407">
        <f t="shared" si="1"/>
        <v>0.21435249999999997</v>
      </c>
      <c r="J66" s="408">
        <f t="shared" si="2"/>
        <v>1.4214955263157891</v>
      </c>
      <c r="K66" s="408">
        <f t="shared" si="31"/>
        <v>2.4207477631578946</v>
      </c>
      <c r="L66" s="408">
        <f t="shared" si="32"/>
        <v>0.9992522368421054</v>
      </c>
      <c r="M66" s="63">
        <f t="shared" si="3"/>
        <v>0</v>
      </c>
      <c r="N66" s="407">
        <f t="shared" si="46"/>
        <v>1.7585469743355306</v>
      </c>
      <c r="O66" s="407">
        <f t="shared" si="5"/>
        <v>6.2157302303661337E-2</v>
      </c>
      <c r="P66">
        <f t="shared" si="6"/>
        <v>0.2</v>
      </c>
      <c r="Q66" s="407">
        <f t="shared" si="34"/>
        <v>0.26215730230366135</v>
      </c>
      <c r="R66" s="9">
        <f t="shared" si="39"/>
        <v>0.41035041238513481</v>
      </c>
      <c r="S66" s="9">
        <f t="shared" si="7"/>
        <v>1.6838746094465022E-4</v>
      </c>
      <c r="T66" s="9">
        <f t="shared" si="40"/>
        <v>1.6838746094465022E-4</v>
      </c>
      <c r="U66" s="407">
        <f t="shared" si="47"/>
        <v>0.81417591371406817</v>
      </c>
      <c r="V66" s="409">
        <f t="shared" si="9"/>
        <v>1.3257648369442757E-3</v>
      </c>
      <c r="W66" s="407">
        <f t="shared" si="41"/>
        <v>1.3257648369442757E-3</v>
      </c>
      <c r="X66" s="407">
        <f t="shared" si="48"/>
        <v>0.81417591371406817</v>
      </c>
      <c r="Y66" s="407">
        <f t="shared" si="11"/>
        <v>3.9772945108328267E-3</v>
      </c>
      <c r="Z66" s="407">
        <f t="shared" si="12"/>
        <v>0.12659258263761738</v>
      </c>
      <c r="AA66" s="407">
        <f t="shared" si="13"/>
        <v>0.14400000000000002</v>
      </c>
      <c r="AB66" s="407">
        <f t="shared" si="14"/>
        <v>0</v>
      </c>
      <c r="AC66" s="407">
        <f t="shared" si="49"/>
        <v>0.27478846007522978</v>
      </c>
      <c r="AD66" s="407">
        <f t="shared" si="50"/>
        <v>1.5587190389780039</v>
      </c>
      <c r="AE66" s="407">
        <f t="shared" si="17"/>
        <v>1.4577630254835073E-2</v>
      </c>
      <c r="AF66" s="407">
        <f t="shared" si="18"/>
        <v>2.4624E-2</v>
      </c>
      <c r="AG66" s="407">
        <f t="shared" si="51"/>
        <v>3.9316257828761358E-2</v>
      </c>
      <c r="AH66" s="407">
        <f t="shared" si="52"/>
        <v>0</v>
      </c>
      <c r="AI66">
        <f t="shared" si="21"/>
        <v>0</v>
      </c>
      <c r="AJ66" s="408">
        <f t="shared" si="22"/>
        <v>0.13674151800000001</v>
      </c>
      <c r="AK66">
        <f t="shared" si="23"/>
        <v>4.8000000000000001E-2</v>
      </c>
      <c r="AL66" s="408">
        <f t="shared" si="24"/>
        <v>0.1215</v>
      </c>
      <c r="AM66" s="408">
        <f t="shared" si="25"/>
        <v>0.31645971316818772</v>
      </c>
      <c r="AN66" s="408">
        <f t="shared" si="42"/>
        <v>0.16949999999999998</v>
      </c>
      <c r="AO66" s="408">
        <f t="shared" si="53"/>
        <v>0.88399769050554144</v>
      </c>
      <c r="AP66">
        <f t="shared" si="27"/>
        <v>8.7210000000000001</v>
      </c>
      <c r="AQ66" s="10">
        <f t="shared" si="43"/>
        <v>0.9079648200874253</v>
      </c>
      <c r="AR66" s="63">
        <f t="shared" si="54"/>
        <v>13.739423003761489</v>
      </c>
      <c r="AS66" s="63">
        <f t="shared" si="44"/>
        <v>1.9658128914380679</v>
      </c>
      <c r="AT66" s="10"/>
      <c r="AU66">
        <f t="shared" si="45"/>
        <v>90.79648200874253</v>
      </c>
      <c r="BE66" s="28"/>
      <c r="BF66" s="29"/>
    </row>
    <row r="67" spans="1:58" x14ac:dyDescent="0.25">
      <c r="A67" s="24" t="s">
        <v>125</v>
      </c>
      <c r="B67" s="25" t="s">
        <v>8</v>
      </c>
      <c r="C67" s="25" t="s">
        <v>148</v>
      </c>
      <c r="G67">
        <v>58</v>
      </c>
      <c r="H67">
        <f t="shared" si="0"/>
        <v>1.7399999999999998</v>
      </c>
      <c r="I67" s="407">
        <f t="shared" si="1"/>
        <v>0.21438499999999996</v>
      </c>
      <c r="J67" s="408">
        <f t="shared" si="2"/>
        <v>1.4217110526315784</v>
      </c>
      <c r="K67" s="408">
        <f t="shared" si="31"/>
        <v>2.450855526315789</v>
      </c>
      <c r="L67" s="408">
        <f t="shared" si="32"/>
        <v>1.0291444736842106</v>
      </c>
      <c r="M67" s="63">
        <f t="shared" si="3"/>
        <v>0</v>
      </c>
      <c r="N67" s="407">
        <f t="shared" si="46"/>
        <v>1.7877467735759536</v>
      </c>
      <c r="O67" s="407">
        <f t="shared" si="5"/>
        <v>6.4249319810884775E-2</v>
      </c>
      <c r="P67">
        <f t="shared" si="6"/>
        <v>0.2</v>
      </c>
      <c r="Q67" s="407">
        <f t="shared" si="34"/>
        <v>0.26424931981088479</v>
      </c>
      <c r="R67" s="9">
        <f t="shared" si="39"/>
        <v>0.410412629473354</v>
      </c>
      <c r="S67" s="9">
        <f t="shared" si="7"/>
        <v>1.6843852643123257E-4</v>
      </c>
      <c r="T67" s="9">
        <f t="shared" si="40"/>
        <v>1.6843852643123257E-4</v>
      </c>
      <c r="U67" s="407">
        <f t="shared" si="47"/>
        <v>0.8277576453823664</v>
      </c>
      <c r="V67" s="409">
        <f t="shared" si="9"/>
        <v>1.370365438977919E-3</v>
      </c>
      <c r="W67" s="407">
        <f t="shared" si="41"/>
        <v>1.370365438977919E-3</v>
      </c>
      <c r="X67" s="407">
        <f t="shared" si="48"/>
        <v>0.8277576453823664</v>
      </c>
      <c r="Y67" s="407">
        <f t="shared" si="11"/>
        <v>4.1110963169337569E-3</v>
      </c>
      <c r="Z67" s="407">
        <f t="shared" si="12"/>
        <v>0.12884068030114146</v>
      </c>
      <c r="AA67" s="407">
        <f t="shared" si="13"/>
        <v>0.14400000000000002</v>
      </c>
      <c r="AB67" s="407">
        <f t="shared" si="14"/>
        <v>0</v>
      </c>
      <c r="AC67" s="407">
        <f t="shared" si="49"/>
        <v>0.27717967908964208</v>
      </c>
      <c r="AD67" s="407">
        <f t="shared" si="50"/>
        <v>1.5845680190330338</v>
      </c>
      <c r="AE67" s="407">
        <f t="shared" si="17"/>
        <v>1.5065134841653637E-2</v>
      </c>
      <c r="AF67" s="407">
        <f t="shared" si="18"/>
        <v>2.5055999999999995E-2</v>
      </c>
      <c r="AG67" s="407">
        <f t="shared" si="51"/>
        <v>4.0242386236654652E-2</v>
      </c>
      <c r="AH67" s="407">
        <f t="shared" si="52"/>
        <v>0</v>
      </c>
      <c r="AI67">
        <f t="shared" si="21"/>
        <v>0</v>
      </c>
      <c r="AJ67" s="408">
        <f t="shared" si="22"/>
        <v>0.13674049200000002</v>
      </c>
      <c r="AK67">
        <f t="shared" si="23"/>
        <v>4.8000000000000001E-2</v>
      </c>
      <c r="AL67" s="408">
        <f t="shared" si="24"/>
        <v>0.1215</v>
      </c>
      <c r="AM67" s="408">
        <f t="shared" si="25"/>
        <v>0.31645971316818772</v>
      </c>
      <c r="AN67" s="408">
        <f t="shared" si="42"/>
        <v>0.16949999999999998</v>
      </c>
      <c r="AO67" s="408">
        <f t="shared" si="53"/>
        <v>0.88945068110259062</v>
      </c>
      <c r="AP67">
        <f t="shared" si="27"/>
        <v>8.8739999999999988</v>
      </c>
      <c r="AQ67" s="10">
        <f t="shared" si="43"/>
        <v>0.90889996680946561</v>
      </c>
      <c r="AR67" s="63">
        <f t="shared" si="54"/>
        <v>13.858983954482104</v>
      </c>
      <c r="AS67" s="63">
        <f t="shared" si="44"/>
        <v>2.0121193118327327</v>
      </c>
      <c r="AT67" s="10"/>
      <c r="AU67">
        <f t="shared" si="45"/>
        <v>90.889996680946567</v>
      </c>
      <c r="BE67" s="28"/>
      <c r="BF67" s="29"/>
    </row>
    <row r="68" spans="1:58" x14ac:dyDescent="0.25">
      <c r="A68" s="42" t="s">
        <v>386</v>
      </c>
      <c r="B68" s="410">
        <f>I109</f>
        <v>0.21574999999999997</v>
      </c>
      <c r="C68" s="31" t="s">
        <v>23</v>
      </c>
      <c r="G68">
        <v>59</v>
      </c>
      <c r="H68">
        <f t="shared" si="0"/>
        <v>1.77</v>
      </c>
      <c r="I68" s="407">
        <f t="shared" si="1"/>
        <v>0.21441750000000001</v>
      </c>
      <c r="J68" s="408">
        <f t="shared" si="2"/>
        <v>1.4219265789473683</v>
      </c>
      <c r="K68" s="408">
        <f t="shared" si="31"/>
        <v>2.4809632894736842</v>
      </c>
      <c r="L68" s="408">
        <f t="shared" si="32"/>
        <v>1.0590367105263159</v>
      </c>
      <c r="M68" s="63">
        <f t="shared" si="3"/>
        <v>0</v>
      </c>
      <c r="N68" s="407">
        <f t="shared" si="46"/>
        <v>1.8169726469211769</v>
      </c>
      <c r="O68" s="407">
        <f t="shared" si="5"/>
        <v>6.6378417621317964E-2</v>
      </c>
      <c r="P68">
        <f t="shared" si="6"/>
        <v>0.2</v>
      </c>
      <c r="Q68" s="407">
        <f t="shared" si="34"/>
        <v>0.26637841762131798</v>
      </c>
      <c r="R68" s="9">
        <f t="shared" si="39"/>
        <v>0.4104748465615734</v>
      </c>
      <c r="S68" s="9">
        <f t="shared" si="7"/>
        <v>1.6848959965974722E-4</v>
      </c>
      <c r="T68" s="9">
        <f t="shared" si="40"/>
        <v>1.6848959965974722E-4</v>
      </c>
      <c r="U68" s="407">
        <f t="shared" si="47"/>
        <v>0.84135349555644212</v>
      </c>
      <c r="V68" s="409">
        <f t="shared" si="9"/>
        <v>1.4157514089700883E-3</v>
      </c>
      <c r="W68" s="407">
        <f t="shared" si="41"/>
        <v>1.4157514089700883E-3</v>
      </c>
      <c r="X68" s="407">
        <f t="shared" si="48"/>
        <v>0.84135349555644212</v>
      </c>
      <c r="Y68" s="407">
        <f t="shared" si="11"/>
        <v>4.2472542269102647E-3</v>
      </c>
      <c r="Z68" s="407">
        <f t="shared" si="12"/>
        <v>0.13108877796466559</v>
      </c>
      <c r="AA68" s="407">
        <f t="shared" si="13"/>
        <v>0.14400000000000002</v>
      </c>
      <c r="AB68" s="407">
        <f t="shared" si="14"/>
        <v>0</v>
      </c>
      <c r="AC68" s="407">
        <f t="shared" si="49"/>
        <v>0.27957351615121689</v>
      </c>
      <c r="AD68" s="407">
        <f t="shared" si="50"/>
        <v>1.6104390380187334</v>
      </c>
      <c r="AE68" s="407">
        <f t="shared" si="17"/>
        <v>1.5561083371048222E-2</v>
      </c>
      <c r="AF68" s="407">
        <f t="shared" si="18"/>
        <v>2.5488E-2</v>
      </c>
      <c r="AG68" s="407">
        <f t="shared" si="51"/>
        <v>4.1177235851061762E-2</v>
      </c>
      <c r="AH68" s="407">
        <f t="shared" si="52"/>
        <v>0</v>
      </c>
      <c r="AI68">
        <f t="shared" si="21"/>
        <v>0</v>
      </c>
      <c r="AJ68" s="408">
        <f t="shared" si="22"/>
        <v>0.136739466</v>
      </c>
      <c r="AK68">
        <f t="shared" si="23"/>
        <v>4.8000000000000001E-2</v>
      </c>
      <c r="AL68" s="408">
        <f t="shared" si="24"/>
        <v>0.1215</v>
      </c>
      <c r="AM68" s="408">
        <f t="shared" si="25"/>
        <v>0.31645971316818772</v>
      </c>
      <c r="AN68" s="408">
        <f t="shared" si="42"/>
        <v>0.16949999999999998</v>
      </c>
      <c r="AO68" s="408">
        <f t="shared" si="53"/>
        <v>0.89495287663222645</v>
      </c>
      <c r="AP68">
        <f t="shared" si="27"/>
        <v>9.0269999999999992</v>
      </c>
      <c r="AQ68" s="10">
        <f t="shared" si="43"/>
        <v>0.90980073300489239</v>
      </c>
      <c r="AR68" s="63">
        <f t="shared" si="54"/>
        <v>13.978675807560844</v>
      </c>
      <c r="AS68" s="63">
        <f t="shared" si="44"/>
        <v>2.0588617925530883</v>
      </c>
      <c r="AT68" s="10"/>
      <c r="AU68">
        <f t="shared" si="45"/>
        <v>90.980073300489238</v>
      </c>
      <c r="BE68" s="28"/>
      <c r="BF68" s="29"/>
    </row>
    <row r="69" spans="1:58" x14ac:dyDescent="0.25">
      <c r="A69" s="33" t="s">
        <v>151</v>
      </c>
      <c r="B69" s="410">
        <f>1-B68</f>
        <v>0.78425</v>
      </c>
      <c r="C69" s="31" t="s">
        <v>23</v>
      </c>
      <c r="G69">
        <v>60</v>
      </c>
      <c r="H69">
        <f t="shared" si="0"/>
        <v>1.7999999999999998</v>
      </c>
      <c r="I69" s="407">
        <f t="shared" si="1"/>
        <v>0.21444999999999995</v>
      </c>
      <c r="J69" s="408">
        <f t="shared" si="2"/>
        <v>1.4221421052631573</v>
      </c>
      <c r="K69" s="408">
        <f t="shared" si="31"/>
        <v>2.5110710526315785</v>
      </c>
      <c r="L69" s="408">
        <f t="shared" si="32"/>
        <v>1.0889289473684212</v>
      </c>
      <c r="M69" s="63">
        <f t="shared" si="3"/>
        <v>0</v>
      </c>
      <c r="N69" s="407">
        <f t="shared" si="46"/>
        <v>1.8462233561056995</v>
      </c>
      <c r="O69" s="407">
        <f t="shared" si="5"/>
        <v>6.8544633085098949E-2</v>
      </c>
      <c r="P69">
        <f t="shared" si="6"/>
        <v>0.2</v>
      </c>
      <c r="Q69" s="407">
        <f t="shared" si="34"/>
        <v>0.26854463308509896</v>
      </c>
      <c r="R69" s="9">
        <f t="shared" si="39"/>
        <v>0.41053706364979253</v>
      </c>
      <c r="S69" s="9">
        <f t="shared" si="7"/>
        <v>1.6854068063019382E-4</v>
      </c>
      <c r="T69" s="9">
        <f t="shared" si="40"/>
        <v>1.6854068063019382E-4</v>
      </c>
      <c r="U69" s="407">
        <f t="shared" si="47"/>
        <v>0.85496289332411657</v>
      </c>
      <c r="V69" s="409">
        <f t="shared" si="9"/>
        <v>1.4619230979222896E-3</v>
      </c>
      <c r="W69" s="407">
        <f t="shared" si="41"/>
        <v>1.4619230979222896E-3</v>
      </c>
      <c r="X69" s="407">
        <f t="shared" si="48"/>
        <v>0.85496289332411657</v>
      </c>
      <c r="Y69" s="407">
        <f t="shared" si="11"/>
        <v>4.3857692937668688E-3</v>
      </c>
      <c r="Z69" s="407">
        <f t="shared" si="12"/>
        <v>0.13333687562818966</v>
      </c>
      <c r="AA69" s="407">
        <f t="shared" si="13"/>
        <v>0.14400000000000002</v>
      </c>
      <c r="AB69" s="407">
        <f t="shared" si="14"/>
        <v>0</v>
      </c>
      <c r="AC69" s="407">
        <f t="shared" si="49"/>
        <v>0.28196997597443513</v>
      </c>
      <c r="AD69" s="407">
        <f t="shared" si="50"/>
        <v>1.6363309969773989</v>
      </c>
      <c r="AE69" s="407">
        <f t="shared" si="17"/>
        <v>1.606547479001429E-2</v>
      </c>
      <c r="AF69" s="407">
        <f t="shared" si="18"/>
        <v>2.5919999999999995E-2</v>
      </c>
      <c r="AG69" s="407">
        <f t="shared" si="51"/>
        <v>4.2120812961768721E-2</v>
      </c>
      <c r="AH69" s="407">
        <f t="shared" si="52"/>
        <v>0</v>
      </c>
      <c r="AI69">
        <f t="shared" si="21"/>
        <v>0</v>
      </c>
      <c r="AJ69" s="408">
        <f t="shared" si="22"/>
        <v>0.13673844000000002</v>
      </c>
      <c r="AK69">
        <f t="shared" si="23"/>
        <v>4.8000000000000001E-2</v>
      </c>
      <c r="AL69" s="408">
        <f t="shared" si="24"/>
        <v>0.1215</v>
      </c>
      <c r="AM69" s="408">
        <f t="shared" si="25"/>
        <v>0.31645971316818772</v>
      </c>
      <c r="AN69" s="408">
        <f t="shared" si="42"/>
        <v>0.16949999999999998</v>
      </c>
      <c r="AO69" s="408">
        <f t="shared" si="53"/>
        <v>0.90050432579985529</v>
      </c>
      <c r="AP69">
        <f t="shared" si="27"/>
        <v>9.1799999999999979</v>
      </c>
      <c r="AQ69" s="10">
        <f t="shared" si="43"/>
        <v>0.91066872284404243</v>
      </c>
      <c r="AR69" s="63">
        <f t="shared" si="54"/>
        <v>14.098498798721756</v>
      </c>
      <c r="AS69" s="63">
        <f t="shared" si="44"/>
        <v>2.1060406480884359</v>
      </c>
      <c r="AT69" s="10"/>
      <c r="AU69">
        <f t="shared" si="45"/>
        <v>91.066872284404241</v>
      </c>
      <c r="BE69" s="28"/>
      <c r="BF69" s="29"/>
    </row>
    <row r="70" spans="1:58" x14ac:dyDescent="0.25">
      <c r="A70" s="43" t="s">
        <v>387</v>
      </c>
      <c r="B70" s="410">
        <f>Ipp</f>
        <v>0.78425</v>
      </c>
      <c r="C70" s="31" t="s">
        <v>2</v>
      </c>
      <c r="G70">
        <v>61</v>
      </c>
      <c r="H70">
        <f t="shared" si="0"/>
        <v>1.83</v>
      </c>
      <c r="I70" s="407">
        <f t="shared" si="1"/>
        <v>0.21448249999999999</v>
      </c>
      <c r="J70" s="408">
        <f t="shared" si="2"/>
        <v>1.4223576315789472</v>
      </c>
      <c r="K70" s="408">
        <f t="shared" si="31"/>
        <v>2.5411788157894737</v>
      </c>
      <c r="L70" s="408">
        <f t="shared" si="32"/>
        <v>1.1188211842105265</v>
      </c>
      <c r="M70" s="63">
        <f t="shared" si="3"/>
        <v>0</v>
      </c>
      <c r="N70" s="407">
        <f t="shared" si="46"/>
        <v>1.8754977390928984</v>
      </c>
      <c r="O70" s="407">
        <f t="shared" si="5"/>
        <v>7.0748004222934022E-2</v>
      </c>
      <c r="P70">
        <f t="shared" si="6"/>
        <v>0.2</v>
      </c>
      <c r="Q70" s="407">
        <f t="shared" si="34"/>
        <v>0.27074800422293405</v>
      </c>
      <c r="R70" s="9">
        <f t="shared" si="39"/>
        <v>0.41059928073801188</v>
      </c>
      <c r="S70" s="9">
        <f t="shared" si="7"/>
        <v>1.6859176934257269E-4</v>
      </c>
      <c r="T70" s="9">
        <f t="shared" si="40"/>
        <v>1.6859176934257269E-4</v>
      </c>
      <c r="U70" s="407">
        <f t="shared" si="47"/>
        <v>0.86858530290237956</v>
      </c>
      <c r="V70" s="409">
        <f t="shared" si="9"/>
        <v>1.508880856836037E-3</v>
      </c>
      <c r="W70" s="407">
        <f t="shared" si="41"/>
        <v>1.508880856836037E-3</v>
      </c>
      <c r="X70" s="407">
        <f t="shared" si="48"/>
        <v>0.86858530290237956</v>
      </c>
      <c r="Y70" s="407">
        <f t="shared" si="11"/>
        <v>4.5266425705081112E-3</v>
      </c>
      <c r="Z70" s="407">
        <f t="shared" si="12"/>
        <v>0.13558497329171376</v>
      </c>
      <c r="AA70" s="407">
        <f t="shared" si="13"/>
        <v>0.14400000000000002</v>
      </c>
      <c r="AB70" s="407">
        <f t="shared" si="14"/>
        <v>0</v>
      </c>
      <c r="AC70" s="407">
        <f t="shared" si="49"/>
        <v>0.28436906328374101</v>
      </c>
      <c r="AD70" s="407">
        <f t="shared" si="50"/>
        <v>1.662242864603291</v>
      </c>
      <c r="AE70" s="407">
        <f t="shared" si="17"/>
        <v>1.657830804554733E-2</v>
      </c>
      <c r="AF70" s="407">
        <f t="shared" si="18"/>
        <v>2.6352E-2</v>
      </c>
      <c r="AG70" s="407">
        <f t="shared" si="51"/>
        <v>4.3073123949009473E-2</v>
      </c>
      <c r="AH70" s="407">
        <f t="shared" si="52"/>
        <v>0</v>
      </c>
      <c r="AI70">
        <f t="shared" si="21"/>
        <v>0</v>
      </c>
      <c r="AJ70" s="408">
        <f t="shared" si="22"/>
        <v>0.136737414</v>
      </c>
      <c r="AK70">
        <f t="shared" si="23"/>
        <v>4.8000000000000001E-2</v>
      </c>
      <c r="AL70" s="408">
        <f t="shared" si="24"/>
        <v>0.1215</v>
      </c>
      <c r="AM70" s="408">
        <f t="shared" si="25"/>
        <v>0.31645971316818772</v>
      </c>
      <c r="AN70" s="408">
        <f t="shared" si="42"/>
        <v>0.16949999999999998</v>
      </c>
      <c r="AO70" s="408">
        <f t="shared" si="53"/>
        <v>0.90610507808186314</v>
      </c>
      <c r="AP70">
        <f t="shared" si="27"/>
        <v>9.3330000000000002</v>
      </c>
      <c r="AQ70" s="10">
        <f t="shared" si="43"/>
        <v>0.9115054420115779</v>
      </c>
      <c r="AR70" s="63">
        <f t="shared" si="54"/>
        <v>14.21845316418705</v>
      </c>
      <c r="AS70" s="63">
        <f t="shared" si="44"/>
        <v>2.1536561974504735</v>
      </c>
      <c r="AT70" s="10"/>
      <c r="AU70">
        <f t="shared" si="45"/>
        <v>91.150544201157786</v>
      </c>
      <c r="BE70" s="28"/>
      <c r="BF70" s="29"/>
    </row>
    <row r="71" spans="1:58" x14ac:dyDescent="0.25">
      <c r="A71" s="24" t="s">
        <v>129</v>
      </c>
      <c r="B71" s="25" t="s">
        <v>8</v>
      </c>
      <c r="C71" s="27" t="s">
        <v>148</v>
      </c>
      <c r="G71">
        <v>62</v>
      </c>
      <c r="H71">
        <f t="shared" si="0"/>
        <v>1.8599999999999999</v>
      </c>
      <c r="I71" s="407">
        <f t="shared" si="1"/>
        <v>0.21451500000000001</v>
      </c>
      <c r="J71" s="408">
        <f t="shared" si="2"/>
        <v>1.4225731578947369</v>
      </c>
      <c r="K71" s="408">
        <f t="shared" si="31"/>
        <v>2.5712865789473685</v>
      </c>
      <c r="L71" s="408">
        <f t="shared" si="32"/>
        <v>1.1487134210526313</v>
      </c>
      <c r="M71" s="63">
        <f t="shared" si="3"/>
        <v>0</v>
      </c>
      <c r="N71" s="407">
        <f t="shared" si="46"/>
        <v>1.9047947043702329</v>
      </c>
      <c r="O71" s="407">
        <f t="shared" si="5"/>
        <v>7.2988569727776897E-2</v>
      </c>
      <c r="P71">
        <f t="shared" si="6"/>
        <v>0.2</v>
      </c>
      <c r="Q71" s="407">
        <f t="shared" si="34"/>
        <v>0.27298856972777691</v>
      </c>
      <c r="R71" s="9">
        <f t="shared" si="39"/>
        <v>0.41066149782623118</v>
      </c>
      <c r="S71" s="9">
        <f t="shared" si="7"/>
        <v>1.6864286579688367E-4</v>
      </c>
      <c r="T71" s="9">
        <f t="shared" si="40"/>
        <v>1.6864286579688367E-4</v>
      </c>
      <c r="U71" s="407">
        <f t="shared" si="47"/>
        <v>0.88222022100857467</v>
      </c>
      <c r="V71" s="409">
        <f t="shared" si="9"/>
        <v>1.5566250367128368E-3</v>
      </c>
      <c r="W71" s="407">
        <f t="shared" si="41"/>
        <v>1.5566250367128368E-3</v>
      </c>
      <c r="X71" s="407">
        <f t="shared" si="48"/>
        <v>0.88222022100857467</v>
      </c>
      <c r="Y71" s="407">
        <f t="shared" si="11"/>
        <v>4.6698751101385098E-3</v>
      </c>
      <c r="Z71" s="407">
        <f t="shared" si="12"/>
        <v>0.13783307095523784</v>
      </c>
      <c r="AA71" s="407">
        <f t="shared" si="13"/>
        <v>0.14400000000000002</v>
      </c>
      <c r="AB71" s="407">
        <f t="shared" si="14"/>
        <v>0</v>
      </c>
      <c r="AC71" s="407">
        <f t="shared" si="49"/>
        <v>0.28677078281357155</v>
      </c>
      <c r="AD71" s="407">
        <f t="shared" si="50"/>
        <v>1.6881736721796323</v>
      </c>
      <c r="AE71" s="407">
        <f t="shared" si="17"/>
        <v>1.7099582084642791E-2</v>
      </c>
      <c r="AF71" s="407">
        <f t="shared" si="18"/>
        <v>2.6783999999999999E-2</v>
      </c>
      <c r="AG71" s="407">
        <f t="shared" si="51"/>
        <v>4.4034175283601082E-2</v>
      </c>
      <c r="AH71" s="407">
        <f t="shared" si="52"/>
        <v>0</v>
      </c>
      <c r="AI71">
        <f t="shared" si="21"/>
        <v>0</v>
      </c>
      <c r="AJ71" s="408">
        <f t="shared" si="22"/>
        <v>0.13673638800000001</v>
      </c>
      <c r="AK71">
        <f t="shared" si="23"/>
        <v>4.8000000000000001E-2</v>
      </c>
      <c r="AL71" s="408">
        <f t="shared" si="24"/>
        <v>0.1215</v>
      </c>
      <c r="AM71" s="408">
        <f t="shared" si="25"/>
        <v>0.31645971316818772</v>
      </c>
      <c r="AN71" s="408">
        <f t="shared" si="42"/>
        <v>0.16949999999999998</v>
      </c>
      <c r="AO71" s="408">
        <f t="shared" si="53"/>
        <v>0.91175518372745923</v>
      </c>
      <c r="AP71">
        <f t="shared" si="27"/>
        <v>9.4859999999999989</v>
      </c>
      <c r="AQ71" s="10">
        <f t="shared" si="43"/>
        <v>0.91231230514502193</v>
      </c>
      <c r="AR71" s="63">
        <f t="shared" si="54"/>
        <v>14.338539140678577</v>
      </c>
      <c r="AS71" s="63">
        <f t="shared" si="44"/>
        <v>2.2017087641800539</v>
      </c>
      <c r="AT71" s="10"/>
      <c r="AU71">
        <f t="shared" si="45"/>
        <v>91.231230514502187</v>
      </c>
      <c r="BE71" s="28"/>
      <c r="BF71" s="29"/>
    </row>
    <row r="72" spans="1:58" x14ac:dyDescent="0.25">
      <c r="A72" s="42" t="s">
        <v>166</v>
      </c>
      <c r="B72" s="410">
        <f>(QgdTop+QgsTop/2)*(RdsonDRT+RGateTop)/(Vdd-VspTop)*1000000000</f>
        <v>10.714285714285715</v>
      </c>
      <c r="C72" s="31" t="s">
        <v>147</v>
      </c>
      <c r="G72">
        <v>63</v>
      </c>
      <c r="H72">
        <f t="shared" si="0"/>
        <v>1.8900000000000001</v>
      </c>
      <c r="I72" s="407">
        <f t="shared" si="1"/>
        <v>0.21454749999999997</v>
      </c>
      <c r="J72" s="408">
        <f t="shared" si="2"/>
        <v>1.422788684210526</v>
      </c>
      <c r="K72" s="408">
        <f t="shared" si="31"/>
        <v>2.6013943421052632</v>
      </c>
      <c r="L72" s="408">
        <f t="shared" si="32"/>
        <v>1.178605657894737</v>
      </c>
      <c r="M72" s="63">
        <f t="shared" si="3"/>
        <v>0</v>
      </c>
      <c r="N72" s="407">
        <f t="shared" si="46"/>
        <v>1.934113225742776</v>
      </c>
      <c r="O72" s="407">
        <f t="shared" si="5"/>
        <v>7.5266368966539834E-2</v>
      </c>
      <c r="P72">
        <f t="shared" si="6"/>
        <v>0.2</v>
      </c>
      <c r="Q72" s="407">
        <f t="shared" si="34"/>
        <v>0.27526636896653983</v>
      </c>
      <c r="R72" s="9">
        <f t="shared" si="39"/>
        <v>0.41072371491445031</v>
      </c>
      <c r="S72" s="9">
        <f t="shared" si="7"/>
        <v>1.6869396999312668E-4</v>
      </c>
      <c r="T72" s="9">
        <f t="shared" si="40"/>
        <v>1.6869396999312668E-4</v>
      </c>
      <c r="U72" s="407">
        <f t="shared" si="47"/>
        <v>0.89586717446120334</v>
      </c>
      <c r="V72" s="409">
        <f t="shared" si="9"/>
        <v>1.6051559885542003E-3</v>
      </c>
      <c r="W72" s="407">
        <f t="shared" si="41"/>
        <v>1.6051559885542003E-3</v>
      </c>
      <c r="X72" s="407">
        <f t="shared" si="48"/>
        <v>0.89586717446120334</v>
      </c>
      <c r="Y72" s="407">
        <f t="shared" si="11"/>
        <v>4.8154679656626015E-3</v>
      </c>
      <c r="Z72" s="407">
        <f t="shared" si="12"/>
        <v>0.14008116861876196</v>
      </c>
      <c r="AA72" s="407">
        <f t="shared" si="13"/>
        <v>0.14400000000000002</v>
      </c>
      <c r="AB72" s="407">
        <f t="shared" si="14"/>
        <v>0</v>
      </c>
      <c r="AC72" s="407">
        <f t="shared" si="49"/>
        <v>0.28917513930838573</v>
      </c>
      <c r="AD72" s="407">
        <f t="shared" si="50"/>
        <v>1.7141225089578709</v>
      </c>
      <c r="AE72" s="407">
        <f t="shared" si="17"/>
        <v>1.7629295854296158E-2</v>
      </c>
      <c r="AF72" s="407">
        <f t="shared" si="18"/>
        <v>2.7216000000000001E-2</v>
      </c>
      <c r="AG72" s="407">
        <f t="shared" si="51"/>
        <v>4.5003973527081721E-2</v>
      </c>
      <c r="AH72" s="407">
        <f t="shared" si="52"/>
        <v>0</v>
      </c>
      <c r="AI72">
        <f t="shared" si="21"/>
        <v>0</v>
      </c>
      <c r="AJ72" s="408">
        <f t="shared" si="22"/>
        <v>0.136735362</v>
      </c>
      <c r="AK72">
        <f t="shared" si="23"/>
        <v>4.8000000000000001E-2</v>
      </c>
      <c r="AL72" s="408">
        <f t="shared" si="24"/>
        <v>0.1215</v>
      </c>
      <c r="AM72" s="408">
        <f t="shared" si="25"/>
        <v>0.31645971316818772</v>
      </c>
      <c r="AN72" s="408">
        <f t="shared" si="42"/>
        <v>0.16949999999999998</v>
      </c>
      <c r="AO72" s="408">
        <f t="shared" si="53"/>
        <v>0.91745469376055466</v>
      </c>
      <c r="AP72">
        <f t="shared" si="27"/>
        <v>9.6389999999999993</v>
      </c>
      <c r="AQ72" s="10">
        <f t="shared" si="43"/>
        <v>0.91309064260913086</v>
      </c>
      <c r="AR72" s="63">
        <f t="shared" si="54"/>
        <v>14.458756965419287</v>
      </c>
      <c r="AS72" s="63">
        <f t="shared" si="44"/>
        <v>2.2501986763540862</v>
      </c>
      <c r="AT72" s="10"/>
      <c r="AU72">
        <f t="shared" si="45"/>
        <v>91.30906426091309</v>
      </c>
      <c r="BE72" s="28"/>
      <c r="BF72" s="29"/>
    </row>
    <row r="73" spans="1:58" x14ac:dyDescent="0.25">
      <c r="A73" s="43" t="s">
        <v>167</v>
      </c>
      <c r="B73" s="410">
        <f>(QgdTop+QgsTop/2)*(RdsonDRT+RGateTop)/(VspTop)*1000000000</f>
        <v>10.103626943005183</v>
      </c>
      <c r="C73" s="31" t="s">
        <v>147</v>
      </c>
      <c r="G73">
        <v>64</v>
      </c>
      <c r="H73">
        <f t="shared" ref="H73:H136" si="55">Iout*(G73/200)</f>
        <v>1.92</v>
      </c>
      <c r="I73" s="407">
        <f t="shared" si="1"/>
        <v>0.21457999999999999</v>
      </c>
      <c r="J73" s="408">
        <f t="shared" ref="J73:J136" si="56">(Vin-Vout)*I73/(Fsw*Lout2)</f>
        <v>1.4230042105263154</v>
      </c>
      <c r="K73" s="408">
        <f t="shared" si="31"/>
        <v>2.6315021052631575</v>
      </c>
      <c r="L73" s="408">
        <f t="shared" si="32"/>
        <v>1.2084978947368423</v>
      </c>
      <c r="M73" s="63">
        <f t="shared" ref="M73:M136" si="57">IF(MIN(Vin, -L73/(CossTop+CossBot)*0.00000002)&lt;0, 0, MIN(Vin, -L73/(CossTop+CossBot)*0.00000002))</f>
        <v>0</v>
      </c>
      <c r="N73" s="407">
        <f t="shared" ref="N73:N109" si="58">SQRT(H73^2+(J73^2)/12)</f>
        <v>1.9634523375756545</v>
      </c>
      <c r="O73" s="407">
        <f t="shared" si="5"/>
        <v>7.7581441981834698E-2</v>
      </c>
      <c r="P73">
        <f t="shared" ref="P73:P136" si="59">Core_Loss</f>
        <v>0.2</v>
      </c>
      <c r="Q73" s="407">
        <f t="shared" si="34"/>
        <v>0.27758144198183471</v>
      </c>
      <c r="R73" s="9">
        <f t="shared" si="39"/>
        <v>0.41078593200266955</v>
      </c>
      <c r="S73" s="9">
        <f t="shared" si="7"/>
        <v>1.6874508193130187E-4</v>
      </c>
      <c r="T73" s="9">
        <f t="shared" si="40"/>
        <v>1.6874508193130187E-4</v>
      </c>
      <c r="U73" s="407">
        <f t="shared" ref="U73:U109" si="60">SQRT(I73)*SQRT(H73^2+(J73^2)/12)</f>
        <v>0.90952571798757764</v>
      </c>
      <c r="V73" s="409">
        <f t="shared" si="9"/>
        <v>1.6544740633616373E-3</v>
      </c>
      <c r="W73" s="407">
        <f t="shared" si="41"/>
        <v>1.6544740633616373E-3</v>
      </c>
      <c r="X73" s="407">
        <f t="shared" ref="X73:X109" si="61">SQRT(I73)*SQRT(H73^2+(J73^2)/12)</f>
        <v>0.90952571798757764</v>
      </c>
      <c r="Y73" s="407">
        <f t="shared" si="11"/>
        <v>4.9634221900849117E-3</v>
      </c>
      <c r="Z73" s="407">
        <f t="shared" ref="Z73:Z136" si="62">IF(L73&lt;0, (Vin*K73*Tf/2)*Fsw, (Vin*L73*Tr/2+Vin*K73*Tf/2)*Fsw)</f>
        <v>0.14232926628228607</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0.29158213752269346</v>
      </c>
      <c r="AD73" s="407">
        <f t="shared" ref="AD73:AD109" si="66">SQRT(1-I73)*SQRT(H73^2+(J73^2)/12)</f>
        <v>1.7400885179353616</v>
      </c>
      <c r="AE73" s="407">
        <f t="shared" si="17"/>
        <v>1.8167448301502898E-2</v>
      </c>
      <c r="AF73" s="407">
        <f t="shared" ref="AF73:AF136" si="67">IF(L73&lt;0, Deadtime*Fsw*IF(VfdSky&gt;0,0,VsdBot)*K73, Deadtime*Fsw*IF(VfdSky&gt;0,0,VsdBot)*(K73+L73))</f>
        <v>2.7647999999999999E-2</v>
      </c>
      <c r="AG73" s="407">
        <f t="shared" ref="AG73:AG104" si="68">(AF73+AE73*(1+RdsonBotTc*Ta-RdsonBotTc*25))/(1-AE73*RdsonBotTc*ThetaJaBot)</f>
        <v>4.5982525331850689E-2</v>
      </c>
      <c r="AH73" s="407">
        <f t="shared" ref="AH73:AH109" si="69">IF(RDSON_sense=1, 0, AD73^2*Rshunt)</f>
        <v>0</v>
      </c>
      <c r="AI73">
        <f t="shared" ref="AI73:AI136" si="70">2*Deadtime*Fsw*IF(VfdSky&gt;0,VfdSky,0)*H73</f>
        <v>0</v>
      </c>
      <c r="AJ73" s="408">
        <f t="shared" ref="AJ73:AJ136" si="71">IF(QrrSky&gt;0,QrrSky,QrrBot)*Fsw*(Vin-H73*RdsonTop)</f>
        <v>0.13673433600000001</v>
      </c>
      <c r="AK73">
        <f t="shared" si="23"/>
        <v>4.8000000000000001E-2</v>
      </c>
      <c r="AL73" s="408">
        <f t="shared" ref="AL73:AL136" si="72">IF(Ext_VCC=1, Vdd*(QgTop+QgBot)*Fsw, Vin*(QgTop+QgBot)*Fsw)</f>
        <v>0.1215</v>
      </c>
      <c r="AM73" s="408">
        <f t="shared" si="25"/>
        <v>0.31645971316818772</v>
      </c>
      <c r="AN73" s="408">
        <f t="shared" si="42"/>
        <v>0.16949999999999998</v>
      </c>
      <c r="AO73" s="408">
        <f t="shared" ref="AO73:AO104" si="73">SUM(Q73,T73,W73,AC73,AJ73,AI73,AG73,AN73, AH73)</f>
        <v>0.92320365998167175</v>
      </c>
      <c r="AP73">
        <f t="shared" ref="AP73:AP136" si="74">Vout*H73</f>
        <v>9.7919999999999998</v>
      </c>
      <c r="AQ73" s="10">
        <f t="shared" si="43"/>
        <v>0.91384170667426667</v>
      </c>
      <c r="AR73" s="63">
        <f t="shared" ref="AR73:AR109" si="75">ThetaJaTop*AC73</f>
        <v>14.579106876134674</v>
      </c>
      <c r="AS73" s="63">
        <f t="shared" si="44"/>
        <v>2.2991262665925345</v>
      </c>
      <c r="AT73" s="10"/>
      <c r="AU73">
        <f t="shared" si="45"/>
        <v>91.384170667426673</v>
      </c>
      <c r="BE73" s="28"/>
      <c r="BF73" s="29"/>
    </row>
    <row r="74" spans="1:58" x14ac:dyDescent="0.25">
      <c r="A74" s="24" t="s">
        <v>206</v>
      </c>
      <c r="B74" s="25" t="s">
        <v>8</v>
      </c>
      <c r="C74" s="27" t="s">
        <v>148</v>
      </c>
      <c r="G74">
        <v>65</v>
      </c>
      <c r="H74">
        <f t="shared" si="55"/>
        <v>1.9500000000000002</v>
      </c>
      <c r="I74" s="407">
        <f t="shared" ref="I74:I109" si="76">(Vout+Rdcr*H74+RdsonBot*H74)/(Vin-RdsonTop*H74+RdsonBot*H74)</f>
        <v>0.21461249999999998</v>
      </c>
      <c r="J74" s="408">
        <f t="shared" si="56"/>
        <v>1.4232197368421049</v>
      </c>
      <c r="K74" s="408">
        <f t="shared" ref="K74:K137" si="77">H74+J74/2</f>
        <v>2.6616098684210527</v>
      </c>
      <c r="L74" s="408">
        <f t="shared" ref="L74:L109" si="78">H74-J74/2</f>
        <v>1.2383901315789476</v>
      </c>
      <c r="M74" s="63">
        <f t="shared" si="57"/>
        <v>0</v>
      </c>
      <c r="N74" s="407">
        <f t="shared" si="58"/>
        <v>1.9928111304414702</v>
      </c>
      <c r="O74" s="407">
        <f t="shared" ref="O74:O109" si="79">(N74^2*Rdcr*(1+Ltc*Ta-Ltc*25))/(1-N74^2*Rdcr*Ltc*ThetaCa)</f>
        <v>7.993382949374625E-2</v>
      </c>
      <c r="P74">
        <f t="shared" si="59"/>
        <v>0.2</v>
      </c>
      <c r="Q74" s="407">
        <f t="shared" ref="Q74:Q137" si="80">O74+P74</f>
        <v>0.27993382949374623</v>
      </c>
      <c r="R74" s="9">
        <f t="shared" si="39"/>
        <v>0.41084814909088885</v>
      </c>
      <c r="S74" s="9">
        <f t="shared" ref="S74:S109" si="81">RCoutEsr*R74^2</f>
        <v>1.6879620161140924E-4</v>
      </c>
      <c r="T74" s="9">
        <f t="shared" si="40"/>
        <v>1.6879620161140924E-4</v>
      </c>
      <c r="U74" s="407">
        <f t="shared" si="60"/>
        <v>0.92319543221808054</v>
      </c>
      <c r="V74" s="409">
        <f t="shared" ref="V74:V109" si="82">RCinEsr*U74^2</f>
        <v>1.704579612136657E-3</v>
      </c>
      <c r="W74" s="407">
        <f t="shared" si="41"/>
        <v>1.704579612136657E-3</v>
      </c>
      <c r="X74" s="407">
        <f t="shared" si="61"/>
        <v>0.92319543221808054</v>
      </c>
      <c r="Y74" s="407">
        <f t="shared" ref="Y74:Y109" si="83">RdsonTop*X74^2</f>
        <v>5.1137388364099713E-3</v>
      </c>
      <c r="Z74" s="407">
        <f t="shared" si="62"/>
        <v>0.14457736394581017</v>
      </c>
      <c r="AA74" s="407">
        <f t="shared" si="63"/>
        <v>0.14400000000000002</v>
      </c>
      <c r="AB74" s="407">
        <f t="shared" si="64"/>
        <v>0</v>
      </c>
      <c r="AC74" s="407">
        <f t="shared" si="65"/>
        <v>0.29399178222108602</v>
      </c>
      <c r="AD74" s="407">
        <f t="shared" si="66"/>
        <v>1.766070891992471</v>
      </c>
      <c r="AE74" s="407">
        <f t="shared" ref="AE74:AE109" si="84">RdsonBot*AD74^2</f>
        <v>1.8714038373258496E-2</v>
      </c>
      <c r="AF74" s="407">
        <f t="shared" si="67"/>
        <v>2.8080000000000001E-2</v>
      </c>
      <c r="AG74" s="407">
        <f t="shared" si="68"/>
        <v>4.6969837441310981E-2</v>
      </c>
      <c r="AH74" s="407">
        <f t="shared" si="69"/>
        <v>0</v>
      </c>
      <c r="AI74">
        <f t="shared" si="70"/>
        <v>0</v>
      </c>
      <c r="AJ74" s="408">
        <f t="shared" si="71"/>
        <v>0.13673331</v>
      </c>
      <c r="AK74">
        <f t="shared" ref="AK74:AK137" si="85">Iq*Vin</f>
        <v>4.8000000000000001E-2</v>
      </c>
      <c r="AL74" s="408">
        <f t="shared" si="72"/>
        <v>0.1215</v>
      </c>
      <c r="AM74" s="408">
        <f t="shared" ref="AM74:AM137" si="86">(Vin-Vdd)*Fsw*(QgTop+QgBot)+(RdsonDRT+RdsonDRT2)*Fsw*QgTop*Vdd/(RdsonDRT+2*RGateTop+RdsonDRT2)+(RdsonDRB+RdsonDRB2)*Fsw*QgBot*Vdd/(RdsonDRB+2*RGateBot+RdsonDRB2)</f>
        <v>0.31645971316818772</v>
      </c>
      <c r="AN74" s="408">
        <f t="shared" si="42"/>
        <v>0.16949999999999998</v>
      </c>
      <c r="AO74" s="408">
        <f t="shared" si="73"/>
        <v>0.92900213496989126</v>
      </c>
      <c r="AP74">
        <f t="shared" si="74"/>
        <v>9.9450000000000003</v>
      </c>
      <c r="AQ74" s="10">
        <f t="shared" si="43"/>
        <v>0.9145666771590657</v>
      </c>
      <c r="AR74" s="63">
        <f t="shared" si="75"/>
        <v>14.699589111054301</v>
      </c>
      <c r="AS74" s="63">
        <f t="shared" si="44"/>
        <v>2.3484918720655492</v>
      </c>
      <c r="AT74" s="10"/>
      <c r="AU74">
        <f t="shared" si="45"/>
        <v>91.456667715906576</v>
      </c>
      <c r="BE74" s="28"/>
      <c r="BF74" s="29"/>
    </row>
    <row r="75" spans="1:58" x14ac:dyDescent="0.25">
      <c r="A75" s="44" t="s">
        <v>207</v>
      </c>
      <c r="B75" s="121">
        <f>AN9</f>
        <v>0.16949999999999998</v>
      </c>
      <c r="C75" s="122" t="s">
        <v>208</v>
      </c>
      <c r="G75">
        <v>66</v>
      </c>
      <c r="H75">
        <f t="shared" si="55"/>
        <v>1.98</v>
      </c>
      <c r="I75" s="407">
        <f t="shared" si="76"/>
        <v>0.21464499999999997</v>
      </c>
      <c r="J75" s="408">
        <f t="shared" si="56"/>
        <v>1.4234352631578944</v>
      </c>
      <c r="K75" s="408">
        <f t="shared" si="77"/>
        <v>2.6917176315789471</v>
      </c>
      <c r="L75" s="408">
        <f t="shared" si="78"/>
        <v>1.2682823684210529</v>
      </c>
      <c r="M75" s="63">
        <f t="shared" si="57"/>
        <v>0</v>
      </c>
      <c r="N75" s="407">
        <f t="shared" si="58"/>
        <v>2.0221887471335234</v>
      </c>
      <c r="O75" s="407">
        <f t="shared" si="79"/>
        <v>8.2323572901636194E-2</v>
      </c>
      <c r="P75">
        <f t="shared" si="59"/>
        <v>0.2</v>
      </c>
      <c r="Q75" s="407">
        <f t="shared" si="80"/>
        <v>0.28232357290163623</v>
      </c>
      <c r="R75" s="9">
        <f t="shared" ref="R75:R109" si="87">J75/(2*SQRT(3))</f>
        <v>0.41091036617910809</v>
      </c>
      <c r="S75" s="9">
        <f t="shared" si="81"/>
        <v>1.688473290334487E-4</v>
      </c>
      <c r="T75" s="9">
        <f t="shared" ref="T75:T109" si="88">S75</f>
        <v>1.688473290334487E-4</v>
      </c>
      <c r="U75" s="407">
        <f t="shared" si="60"/>
        <v>0.93687592184898449</v>
      </c>
      <c r="V75" s="409">
        <f t="shared" si="82"/>
        <v>1.7554729858807691E-3</v>
      </c>
      <c r="W75" s="407">
        <f t="shared" ref="W75:W109" si="89">V75</f>
        <v>1.7554729858807691E-3</v>
      </c>
      <c r="X75" s="407">
        <f t="shared" si="61"/>
        <v>0.93687592184898449</v>
      </c>
      <c r="Y75" s="407">
        <f t="shared" si="83"/>
        <v>5.2664189576423067E-3</v>
      </c>
      <c r="Z75" s="407">
        <f t="shared" si="62"/>
        <v>0.14682546160933424</v>
      </c>
      <c r="AA75" s="407">
        <f t="shared" si="63"/>
        <v>0.14400000000000002</v>
      </c>
      <c r="AB75" s="407">
        <f t="shared" si="64"/>
        <v>0</v>
      </c>
      <c r="AC75" s="407">
        <f t="shared" si="65"/>
        <v>0.29640407817826464</v>
      </c>
      <c r="AD75" s="407">
        <f t="shared" si="66"/>
        <v>1.7920688703543355</v>
      </c>
      <c r="AE75" s="407">
        <f t="shared" si="84"/>
        <v>1.9269065016558385E-2</v>
      </c>
      <c r="AF75" s="407">
        <f t="shared" si="67"/>
        <v>2.8511999999999999E-2</v>
      </c>
      <c r="AG75" s="407">
        <f t="shared" si="68"/>
        <v>4.7965916690014126E-2</v>
      </c>
      <c r="AH75" s="407">
        <f t="shared" si="69"/>
        <v>0</v>
      </c>
      <c r="AI75">
        <f t="shared" si="70"/>
        <v>0</v>
      </c>
      <c r="AJ75" s="408">
        <f t="shared" si="71"/>
        <v>0.13673228400000001</v>
      </c>
      <c r="AK75">
        <f t="shared" si="85"/>
        <v>4.8000000000000001E-2</v>
      </c>
      <c r="AL75" s="408">
        <f t="shared" si="72"/>
        <v>0.1215</v>
      </c>
      <c r="AM75" s="408">
        <f t="shared" si="86"/>
        <v>0.31645971316818772</v>
      </c>
      <c r="AN75" s="408">
        <f t="shared" ref="AN75:AN109" si="90">SUM(AK75:AL75)</f>
        <v>0.16949999999999998</v>
      </c>
      <c r="AO75" s="408">
        <f t="shared" si="73"/>
        <v>0.93485017208482923</v>
      </c>
      <c r="AP75">
        <f t="shared" si="74"/>
        <v>10.097999999999999</v>
      </c>
      <c r="AQ75" s="10">
        <f t="shared" ref="AQ75:AQ109" si="91">AP75/(AP75+AO75)</f>
        <v>0.91526666659081668</v>
      </c>
      <c r="AR75" s="63">
        <f t="shared" si="75"/>
        <v>14.820203908913232</v>
      </c>
      <c r="AS75" s="63">
        <f t="shared" ref="AS75:AS109" si="92">AG75*ThetaJaBot</f>
        <v>2.3982958345007064</v>
      </c>
      <c r="AT75" s="10"/>
      <c r="AU75">
        <f t="shared" ref="AU75:AU109" si="93">AQ75*100</f>
        <v>91.52666665908167</v>
      </c>
      <c r="BE75" s="28"/>
      <c r="BF75" s="29"/>
    </row>
    <row r="76" spans="1:58" x14ac:dyDescent="0.25">
      <c r="A76" s="44" t="s">
        <v>211</v>
      </c>
      <c r="B76" s="120">
        <f>B75*B62</f>
        <v>3.3899999999999997</v>
      </c>
      <c r="C76" s="417" t="s">
        <v>442</v>
      </c>
      <c r="G76">
        <v>67</v>
      </c>
      <c r="H76">
        <f t="shared" si="55"/>
        <v>2.0100000000000002</v>
      </c>
      <c r="I76" s="407">
        <f t="shared" si="76"/>
        <v>0.21467749999999997</v>
      </c>
      <c r="J76" s="408">
        <f t="shared" si="56"/>
        <v>1.4236507894736838</v>
      </c>
      <c r="K76" s="408">
        <f t="shared" si="77"/>
        <v>2.7218253947368423</v>
      </c>
      <c r="L76" s="408">
        <f t="shared" si="78"/>
        <v>1.2981746052631582</v>
      </c>
      <c r="M76" s="63">
        <f t="shared" si="57"/>
        <v>0</v>
      </c>
      <c r="N76" s="407">
        <f t="shared" si="58"/>
        <v>2.051584379009896</v>
      </c>
      <c r="O76" s="407">
        <f t="shared" si="79"/>
        <v>8.4750714285979328E-2</v>
      </c>
      <c r="P76">
        <f t="shared" si="59"/>
        <v>0.2</v>
      </c>
      <c r="Q76" s="407">
        <f t="shared" si="80"/>
        <v>0.28475071428597931</v>
      </c>
      <c r="R76" s="9">
        <f t="shared" si="87"/>
        <v>0.41097258326732733</v>
      </c>
      <c r="S76" s="9">
        <f t="shared" si="81"/>
        <v>1.6889846419742031E-4</v>
      </c>
      <c r="T76" s="9">
        <f t="shared" si="88"/>
        <v>1.6889846419742031E-4</v>
      </c>
      <c r="U76" s="407">
        <f t="shared" si="60"/>
        <v>0.9505668139577258</v>
      </c>
      <c r="V76" s="409">
        <f t="shared" si="82"/>
        <v>1.8071545355954834E-3</v>
      </c>
      <c r="W76" s="407">
        <f t="shared" si="89"/>
        <v>1.8071545355954834E-3</v>
      </c>
      <c r="X76" s="407">
        <f t="shared" si="61"/>
        <v>0.9505668139577258</v>
      </c>
      <c r="Y76" s="407">
        <f t="shared" si="83"/>
        <v>5.4214636067864506E-3</v>
      </c>
      <c r="Z76" s="407">
        <f t="shared" si="62"/>
        <v>0.14907355927285837</v>
      </c>
      <c r="AA76" s="407">
        <f t="shared" si="63"/>
        <v>0.14400000000000002</v>
      </c>
      <c r="AB76" s="407">
        <f t="shared" si="64"/>
        <v>0</v>
      </c>
      <c r="AC76" s="407">
        <f t="shared" si="65"/>
        <v>0.29881903017907108</v>
      </c>
      <c r="AD76" s="407">
        <f t="shared" si="66"/>
        <v>1.8180817353462628</v>
      </c>
      <c r="AE76" s="407">
        <f t="shared" si="84"/>
        <v>1.9832527178398073E-2</v>
      </c>
      <c r="AF76" s="407">
        <f t="shared" si="67"/>
        <v>2.8944000000000001E-2</v>
      </c>
      <c r="AG76" s="407">
        <f t="shared" si="68"/>
        <v>4.8970770003807597E-2</v>
      </c>
      <c r="AH76" s="407">
        <f t="shared" si="69"/>
        <v>0</v>
      </c>
      <c r="AI76">
        <f t="shared" si="70"/>
        <v>0</v>
      </c>
      <c r="AJ76" s="408">
        <f t="shared" si="71"/>
        <v>0.13673125799999999</v>
      </c>
      <c r="AK76">
        <f t="shared" si="85"/>
        <v>4.8000000000000001E-2</v>
      </c>
      <c r="AL76" s="408">
        <f t="shared" si="72"/>
        <v>0.1215</v>
      </c>
      <c r="AM76" s="408">
        <f t="shared" si="86"/>
        <v>0.31645971316818772</v>
      </c>
      <c r="AN76" s="408">
        <f t="shared" si="90"/>
        <v>0.16949999999999998</v>
      </c>
      <c r="AO76" s="408">
        <f t="shared" si="73"/>
        <v>0.94074782546865077</v>
      </c>
      <c r="AP76">
        <f t="shared" si="74"/>
        <v>10.251000000000001</v>
      </c>
      <c r="AQ76" s="10">
        <f t="shared" si="91"/>
        <v>0.91594272493096873</v>
      </c>
      <c r="AR76" s="63">
        <f t="shared" si="75"/>
        <v>14.940951508953553</v>
      </c>
      <c r="AS76" s="63">
        <f t="shared" si="92"/>
        <v>2.4485385001903799</v>
      </c>
      <c r="AT76" s="10"/>
      <c r="AU76">
        <f t="shared" si="93"/>
        <v>91.594272493096867</v>
      </c>
      <c r="BE76" s="28"/>
      <c r="BF76" s="29"/>
    </row>
    <row r="77" spans="1:58" x14ac:dyDescent="0.25">
      <c r="A77" s="44" t="s">
        <v>388</v>
      </c>
      <c r="B77" s="120">
        <f>(QgBot+QgTop)*Fsw+Iq</f>
        <v>1.8200000000000001E-2</v>
      </c>
      <c r="C77" s="31" t="s">
        <v>2</v>
      </c>
      <c r="G77">
        <v>68</v>
      </c>
      <c r="H77">
        <f t="shared" si="55"/>
        <v>2.04</v>
      </c>
      <c r="I77" s="407">
        <f t="shared" si="76"/>
        <v>0.21470999999999998</v>
      </c>
      <c r="J77" s="408">
        <f t="shared" si="56"/>
        <v>1.4238663157894735</v>
      </c>
      <c r="K77" s="408">
        <f t="shared" si="77"/>
        <v>2.7519331578947366</v>
      </c>
      <c r="L77" s="408">
        <f t="shared" si="78"/>
        <v>1.3280668421052633</v>
      </c>
      <c r="M77" s="63">
        <f t="shared" si="57"/>
        <v>0</v>
      </c>
      <c r="N77" s="407">
        <f t="shared" si="58"/>
        <v>2.0809972626371529</v>
      </c>
      <c r="O77" s="407">
        <f t="shared" si="79"/>
        <v>8.7215296410230833E-2</v>
      </c>
      <c r="P77">
        <f t="shared" si="59"/>
        <v>0.2</v>
      </c>
      <c r="Q77" s="407">
        <f t="shared" si="80"/>
        <v>0.28721529641023086</v>
      </c>
      <c r="R77" s="9">
        <f t="shared" si="87"/>
        <v>0.41103480035554663</v>
      </c>
      <c r="S77" s="9">
        <f t="shared" si="81"/>
        <v>1.6894960710332407E-4</v>
      </c>
      <c r="T77" s="9">
        <f t="shared" si="88"/>
        <v>1.6894960710332407E-4</v>
      </c>
      <c r="U77" s="407">
        <f t="shared" si="60"/>
        <v>0.96426775645624208</v>
      </c>
      <c r="V77" s="409">
        <f t="shared" si="82"/>
        <v>1.8596246122823093E-3</v>
      </c>
      <c r="W77" s="407">
        <f t="shared" si="89"/>
        <v>1.8596246122823093E-3</v>
      </c>
      <c r="X77" s="407">
        <f t="shared" si="61"/>
        <v>0.96426775645624208</v>
      </c>
      <c r="Y77" s="407">
        <f t="shared" si="83"/>
        <v>5.5788738368469275E-3</v>
      </c>
      <c r="Z77" s="407">
        <f t="shared" si="62"/>
        <v>0.15132165693638241</v>
      </c>
      <c r="AA77" s="407">
        <f t="shared" si="63"/>
        <v>0.14400000000000002</v>
      </c>
      <c r="AB77" s="407">
        <f t="shared" si="64"/>
        <v>0</v>
      </c>
      <c r="AC77" s="407">
        <f t="shared" si="65"/>
        <v>0.30123664301851649</v>
      </c>
      <c r="AD77" s="407">
        <f t="shared" si="66"/>
        <v>1.8441088094150435</v>
      </c>
      <c r="AE77" s="407">
        <f t="shared" si="84"/>
        <v>2.0404423805773016E-2</v>
      </c>
      <c r="AF77" s="407">
        <f t="shared" si="67"/>
        <v>2.9375999999999999E-2</v>
      </c>
      <c r="AG77" s="407">
        <f t="shared" si="68"/>
        <v>4.9984404399984299E-2</v>
      </c>
      <c r="AH77" s="407">
        <f t="shared" si="69"/>
        <v>0</v>
      </c>
      <c r="AI77">
        <f t="shared" si="70"/>
        <v>0</v>
      </c>
      <c r="AJ77" s="408">
        <f t="shared" si="71"/>
        <v>0.13673023200000001</v>
      </c>
      <c r="AK77">
        <f t="shared" si="85"/>
        <v>4.8000000000000001E-2</v>
      </c>
      <c r="AL77" s="408">
        <f t="shared" si="72"/>
        <v>0.1215</v>
      </c>
      <c r="AM77" s="408">
        <f t="shared" si="86"/>
        <v>0.31645971316818772</v>
      </c>
      <c r="AN77" s="408">
        <f t="shared" si="90"/>
        <v>0.16949999999999998</v>
      </c>
      <c r="AO77" s="408">
        <f t="shared" si="73"/>
        <v>0.94669515004811733</v>
      </c>
      <c r="AP77">
        <f t="shared" si="74"/>
        <v>10.404</v>
      </c>
      <c r="AQ77" s="10">
        <f t="shared" si="91"/>
        <v>0.9165958439079297</v>
      </c>
      <c r="AR77" s="63">
        <f t="shared" si="75"/>
        <v>15.061832150925824</v>
      </c>
      <c r="AS77" s="63">
        <f t="shared" si="92"/>
        <v>2.4992202199992151</v>
      </c>
      <c r="AT77" s="10"/>
      <c r="AU77">
        <f t="shared" si="93"/>
        <v>91.659584390792972</v>
      </c>
      <c r="BE77" s="28"/>
      <c r="BF77" s="29"/>
    </row>
    <row r="78" spans="1:58" x14ac:dyDescent="0.25">
      <c r="A78" s="44" t="s">
        <v>389</v>
      </c>
      <c r="B78" s="119">
        <f>QrrBot*Fsw</f>
        <v>5.7000000000000002E-3</v>
      </c>
      <c r="C78" s="31" t="s">
        <v>2</v>
      </c>
      <c r="G78">
        <v>69</v>
      </c>
      <c r="H78">
        <f t="shared" si="55"/>
        <v>2.0699999999999998</v>
      </c>
      <c r="I78" s="407">
        <f t="shared" si="76"/>
        <v>0.21474249999999998</v>
      </c>
      <c r="J78" s="408">
        <f t="shared" si="56"/>
        <v>1.4240818421052628</v>
      </c>
      <c r="K78" s="408">
        <f t="shared" si="77"/>
        <v>2.7820409210526313</v>
      </c>
      <c r="L78" s="408">
        <f t="shared" si="78"/>
        <v>1.3579590789473683</v>
      </c>
      <c r="M78" s="63">
        <f t="shared" si="57"/>
        <v>0</v>
      </c>
      <c r="N78" s="407">
        <f t="shared" si="58"/>
        <v>2.1104266767057225</v>
      </c>
      <c r="O78" s="407">
        <f t="shared" si="79"/>
        <v>8.9717362722725916E-2</v>
      </c>
      <c r="P78">
        <f t="shared" si="59"/>
        <v>0.2</v>
      </c>
      <c r="Q78" s="407">
        <f t="shared" si="80"/>
        <v>0.28971736272272591</v>
      </c>
      <c r="R78" s="9">
        <f t="shared" si="87"/>
        <v>0.41109701744376581</v>
      </c>
      <c r="S78" s="9">
        <f t="shared" si="81"/>
        <v>1.690007577511599E-4</v>
      </c>
      <c r="T78" s="9">
        <f t="shared" si="88"/>
        <v>1.690007577511599E-4</v>
      </c>
      <c r="U78" s="407">
        <f t="shared" si="60"/>
        <v>0.97797841666949803</v>
      </c>
      <c r="V78" s="409">
        <f t="shared" si="82"/>
        <v>1.9128835669427566E-3</v>
      </c>
      <c r="W78" s="407">
        <f t="shared" si="89"/>
        <v>1.9128835669427566E-3</v>
      </c>
      <c r="X78" s="407">
        <f t="shared" si="61"/>
        <v>0.97797841666949803</v>
      </c>
      <c r="Y78" s="407">
        <f t="shared" si="83"/>
        <v>5.7386507008282701E-3</v>
      </c>
      <c r="Z78" s="407">
        <f t="shared" si="62"/>
        <v>0.15356975459990652</v>
      </c>
      <c r="AA78" s="407">
        <f t="shared" si="63"/>
        <v>0.14400000000000002</v>
      </c>
      <c r="AB78" s="407">
        <f t="shared" si="64"/>
        <v>0</v>
      </c>
      <c r="AC78" s="407">
        <f t="shared" si="65"/>
        <v>0.30365692150181239</v>
      </c>
      <c r="AD78" s="407">
        <f t="shared" si="66"/>
        <v>1.8701494523913809</v>
      </c>
      <c r="AE78" s="407">
        <f t="shared" si="84"/>
        <v>2.0984753845678692E-2</v>
      </c>
      <c r="AF78" s="407">
        <f t="shared" si="67"/>
        <v>2.9807999999999998E-2</v>
      </c>
      <c r="AG78" s="407">
        <f t="shared" si="68"/>
        <v>5.1006826987434778E-2</v>
      </c>
      <c r="AH78" s="407">
        <f t="shared" si="69"/>
        <v>0</v>
      </c>
      <c r="AI78">
        <f t="shared" si="70"/>
        <v>0</v>
      </c>
      <c r="AJ78" s="408">
        <f t="shared" si="71"/>
        <v>0.13672920600000002</v>
      </c>
      <c r="AK78">
        <f t="shared" si="85"/>
        <v>4.8000000000000001E-2</v>
      </c>
      <c r="AL78" s="408">
        <f t="shared" si="72"/>
        <v>0.1215</v>
      </c>
      <c r="AM78" s="408">
        <f t="shared" si="86"/>
        <v>0.31645971316818772</v>
      </c>
      <c r="AN78" s="408">
        <f t="shared" si="90"/>
        <v>0.16949999999999998</v>
      </c>
      <c r="AO78" s="408">
        <f t="shared" si="73"/>
        <v>0.952692201536667</v>
      </c>
      <c r="AP78">
        <f t="shared" si="74"/>
        <v>10.556999999999999</v>
      </c>
      <c r="AQ78" s="10">
        <f t="shared" si="91"/>
        <v>0.91722696099471079</v>
      </c>
      <c r="AR78" s="63">
        <f t="shared" si="75"/>
        <v>15.18284607509062</v>
      </c>
      <c r="AS78" s="63">
        <f t="shared" si="92"/>
        <v>2.5503413493717391</v>
      </c>
      <c r="AT78" s="10"/>
      <c r="AU78">
        <f t="shared" si="93"/>
        <v>91.722696099471079</v>
      </c>
      <c r="BE78" s="28"/>
      <c r="BF78" s="29"/>
    </row>
    <row r="79" spans="1:58" x14ac:dyDescent="0.25">
      <c r="A79" s="44" t="s">
        <v>390</v>
      </c>
      <c r="B79" s="476">
        <f>C79/Vin</f>
        <v>2.3527499999999999E-4</v>
      </c>
      <c r="C79" s="475">
        <f>Deadtime*Fsw*(Ipp/2)*(VsdTop+VsdBot)</f>
        <v>5.6465999999999999E-3</v>
      </c>
      <c r="G79">
        <v>70</v>
      </c>
      <c r="H79">
        <f t="shared" si="55"/>
        <v>2.0999999999999996</v>
      </c>
      <c r="I79" s="407">
        <f t="shared" si="76"/>
        <v>0.21477499999999997</v>
      </c>
      <c r="J79" s="408">
        <f t="shared" si="56"/>
        <v>1.4242973684210523</v>
      </c>
      <c r="K79" s="408">
        <f t="shared" si="77"/>
        <v>2.8121486842105257</v>
      </c>
      <c r="L79" s="408">
        <f t="shared" si="78"/>
        <v>1.3878513157894736</v>
      </c>
      <c r="M79" s="63">
        <f t="shared" si="57"/>
        <v>0</v>
      </c>
      <c r="N79" s="407">
        <f t="shared" si="58"/>
        <v>2.1398719391919054</v>
      </c>
      <c r="O79" s="407">
        <f t="shared" si="79"/>
        <v>9.2256957358610961E-2</v>
      </c>
      <c r="P79">
        <f t="shared" si="59"/>
        <v>0.2</v>
      </c>
      <c r="Q79" s="407">
        <f t="shared" si="80"/>
        <v>0.29225695735861096</v>
      </c>
      <c r="R79" s="9">
        <f t="shared" si="87"/>
        <v>0.41115923453198505</v>
      </c>
      <c r="S79" s="9">
        <f t="shared" si="81"/>
        <v>1.6905191614092788E-4</v>
      </c>
      <c r="T79" s="9">
        <f t="shared" si="88"/>
        <v>1.6905191614092788E-4</v>
      </c>
      <c r="U79" s="407">
        <f t="shared" si="60"/>
        <v>0.99169848002765804</v>
      </c>
      <c r="V79" s="409">
        <f t="shared" si="82"/>
        <v>1.9669317505783346E-3</v>
      </c>
      <c r="W79" s="407">
        <f t="shared" si="89"/>
        <v>1.9669317505783346E-3</v>
      </c>
      <c r="X79" s="407">
        <f t="shared" si="61"/>
        <v>0.99169848002765804</v>
      </c>
      <c r="Y79" s="407">
        <f t="shared" si="83"/>
        <v>5.9007952517350038E-3</v>
      </c>
      <c r="Z79" s="407">
        <f t="shared" si="62"/>
        <v>0.15581785226343062</v>
      </c>
      <c r="AA79" s="407">
        <f t="shared" si="63"/>
        <v>0.14400000000000002</v>
      </c>
      <c r="AB79" s="407">
        <f t="shared" si="64"/>
        <v>0</v>
      </c>
      <c r="AC79" s="407">
        <f t="shared" si="65"/>
        <v>0.30607987044439955</v>
      </c>
      <c r="AD79" s="407">
        <f t="shared" si="66"/>
        <v>1.896203058971206</v>
      </c>
      <c r="AE79" s="407">
        <f t="shared" si="84"/>
        <v>2.1573516245110554E-2</v>
      </c>
      <c r="AF79" s="407">
        <f t="shared" si="67"/>
        <v>3.0239999999999993E-2</v>
      </c>
      <c r="AG79" s="407">
        <f t="shared" si="68"/>
        <v>5.2038044966801561E-2</v>
      </c>
      <c r="AH79" s="407">
        <f t="shared" si="69"/>
        <v>0</v>
      </c>
      <c r="AI79">
        <f t="shared" si="70"/>
        <v>0</v>
      </c>
      <c r="AJ79" s="408">
        <f t="shared" si="71"/>
        <v>0.13672818</v>
      </c>
      <c r="AK79">
        <f t="shared" si="85"/>
        <v>4.8000000000000001E-2</v>
      </c>
      <c r="AL79" s="408">
        <f t="shared" si="72"/>
        <v>0.1215</v>
      </c>
      <c r="AM79" s="408">
        <f t="shared" si="86"/>
        <v>0.31645971316818772</v>
      </c>
      <c r="AN79" s="408">
        <f t="shared" si="90"/>
        <v>0.16949999999999998</v>
      </c>
      <c r="AO79" s="408">
        <f t="shared" si="73"/>
        <v>0.95873903643653124</v>
      </c>
      <c r="AP79">
        <f t="shared" si="74"/>
        <v>10.709999999999997</v>
      </c>
      <c r="AQ79" s="10">
        <f t="shared" si="91"/>
        <v>0.91783696306492113</v>
      </c>
      <c r="AR79" s="63">
        <f t="shared" si="75"/>
        <v>15.303993522219978</v>
      </c>
      <c r="AS79" s="63">
        <f t="shared" si="92"/>
        <v>2.6019022483400782</v>
      </c>
      <c r="AT79" s="10"/>
      <c r="AU79">
        <f t="shared" si="93"/>
        <v>91.783696306492118</v>
      </c>
      <c r="BE79" s="28"/>
      <c r="BF79" s="29"/>
    </row>
    <row r="80" spans="1:58" x14ac:dyDescent="0.25">
      <c r="A80" s="44" t="s">
        <v>92</v>
      </c>
      <c r="B80" s="476">
        <f>SUM(B77:B79)</f>
        <v>2.4135275000000001E-2</v>
      </c>
      <c r="C80" s="31" t="s">
        <v>2</v>
      </c>
      <c r="G80">
        <v>71</v>
      </c>
      <c r="H80">
        <f t="shared" si="55"/>
        <v>2.13</v>
      </c>
      <c r="I80" s="407">
        <f t="shared" si="76"/>
        <v>0.21480750000000001</v>
      </c>
      <c r="J80" s="408">
        <f t="shared" si="56"/>
        <v>1.424512894736842</v>
      </c>
      <c r="K80" s="408">
        <f t="shared" si="77"/>
        <v>2.8422564473684209</v>
      </c>
      <c r="L80" s="408">
        <f t="shared" si="78"/>
        <v>1.4177435526315789</v>
      </c>
      <c r="M80" s="63">
        <f t="shared" si="57"/>
        <v>0</v>
      </c>
      <c r="N80" s="407">
        <f t="shared" si="58"/>
        <v>2.1693324047440559</v>
      </c>
      <c r="O80" s="407">
        <f t="shared" si="79"/>
        <v>9.4834125141807737E-2</v>
      </c>
      <c r="P80">
        <f t="shared" si="59"/>
        <v>0.2</v>
      </c>
      <c r="Q80" s="407">
        <f t="shared" si="80"/>
        <v>0.29483412514180773</v>
      </c>
      <c r="R80" s="9">
        <f t="shared" si="87"/>
        <v>0.4112214516202044</v>
      </c>
      <c r="S80" s="9">
        <f t="shared" si="81"/>
        <v>1.6910308227262809E-4</v>
      </c>
      <c r="T80" s="9">
        <f t="shared" si="88"/>
        <v>1.6910308227262809E-4</v>
      </c>
      <c r="U80" s="407">
        <f t="shared" si="60"/>
        <v>1.0054276488615566</v>
      </c>
      <c r="V80" s="409">
        <f t="shared" si="82"/>
        <v>2.0217695141905548E-3</v>
      </c>
      <c r="W80" s="407">
        <f t="shared" si="89"/>
        <v>2.0217695141905548E-3</v>
      </c>
      <c r="X80" s="407">
        <f t="shared" si="61"/>
        <v>1.0054276488615566</v>
      </c>
      <c r="Y80" s="407">
        <f t="shared" si="83"/>
        <v>6.0653085425716648E-3</v>
      </c>
      <c r="Z80" s="407">
        <f t="shared" si="62"/>
        <v>0.15806594992695469</v>
      </c>
      <c r="AA80" s="407">
        <f t="shared" si="63"/>
        <v>0.14400000000000002</v>
      </c>
      <c r="AB80" s="407">
        <f t="shared" si="64"/>
        <v>0</v>
      </c>
      <c r="AC80" s="407">
        <f t="shared" si="65"/>
        <v>0.30850549467197919</v>
      </c>
      <c r="AD80" s="407">
        <f t="shared" si="66"/>
        <v>1.9222690563959433</v>
      </c>
      <c r="AE80" s="407">
        <f t="shared" si="84"/>
        <v>2.2170709951064103E-2</v>
      </c>
      <c r="AF80" s="407">
        <f t="shared" si="67"/>
        <v>3.0671999999999998E-2</v>
      </c>
      <c r="AG80" s="407">
        <f t="shared" si="68"/>
        <v>5.3078065630636183E-2</v>
      </c>
      <c r="AH80" s="407">
        <f t="shared" si="69"/>
        <v>0</v>
      </c>
      <c r="AI80">
        <f t="shared" si="70"/>
        <v>0</v>
      </c>
      <c r="AJ80" s="408">
        <f t="shared" si="71"/>
        <v>0.13672715400000002</v>
      </c>
      <c r="AK80">
        <f t="shared" si="85"/>
        <v>4.8000000000000001E-2</v>
      </c>
      <c r="AL80" s="408">
        <f t="shared" si="72"/>
        <v>0.1215</v>
      </c>
      <c r="AM80" s="408">
        <f t="shared" si="86"/>
        <v>0.31645971316818772</v>
      </c>
      <c r="AN80" s="408">
        <f t="shared" si="90"/>
        <v>0.16949999999999998</v>
      </c>
      <c r="AO80" s="408">
        <f t="shared" si="73"/>
        <v>0.96483571204088625</v>
      </c>
      <c r="AP80">
        <f t="shared" si="74"/>
        <v>10.863</v>
      </c>
      <c r="AQ80" s="10">
        <f t="shared" si="91"/>
        <v>0.91842668975705577</v>
      </c>
      <c r="AR80" s="63">
        <f t="shared" si="75"/>
        <v>15.425274733598959</v>
      </c>
      <c r="AS80" s="63">
        <f t="shared" si="92"/>
        <v>2.6539032815318091</v>
      </c>
      <c r="AT80" s="10"/>
      <c r="AU80">
        <f t="shared" si="93"/>
        <v>91.842668975705578</v>
      </c>
      <c r="BE80" s="28"/>
      <c r="BF80" s="29"/>
    </row>
    <row r="81" spans="1:58" x14ac:dyDescent="0.25">
      <c r="A81" s="2"/>
      <c r="G81">
        <v>72</v>
      </c>
      <c r="H81">
        <f t="shared" si="55"/>
        <v>2.16</v>
      </c>
      <c r="I81" s="407">
        <f t="shared" si="76"/>
        <v>0.21483999999999995</v>
      </c>
      <c r="J81" s="408">
        <f t="shared" si="56"/>
        <v>1.424728421052631</v>
      </c>
      <c r="K81" s="408">
        <f t="shared" si="77"/>
        <v>2.8723642105263156</v>
      </c>
      <c r="L81" s="408">
        <f t="shared" si="78"/>
        <v>1.4476357894736847</v>
      </c>
      <c r="M81" s="63">
        <f t="shared" si="57"/>
        <v>0</v>
      </c>
      <c r="N81" s="407">
        <f t="shared" si="58"/>
        <v>2.1988074622727343</v>
      </c>
      <c r="O81" s="407">
        <f t="shared" si="79"/>
        <v>9.7448911587008608E-2</v>
      </c>
      <c r="P81">
        <f t="shared" si="59"/>
        <v>0.2</v>
      </c>
      <c r="Q81" s="407">
        <f t="shared" si="80"/>
        <v>0.29744891158700859</v>
      </c>
      <c r="R81" s="9">
        <f t="shared" si="87"/>
        <v>0.41128366870842353</v>
      </c>
      <c r="S81" s="9">
        <f t="shared" si="81"/>
        <v>1.6915425614626029E-4</v>
      </c>
      <c r="T81" s="9">
        <f t="shared" si="88"/>
        <v>1.6915425614626029E-4</v>
      </c>
      <c r="U81" s="407">
        <f t="shared" si="60"/>
        <v>1.0191656412921615</v>
      </c>
      <c r="V81" s="409">
        <f t="shared" si="82"/>
        <v>2.0773972087809256E-3</v>
      </c>
      <c r="W81" s="407">
        <f t="shared" si="89"/>
        <v>2.0773972087809256E-3</v>
      </c>
      <c r="X81" s="407">
        <f t="shared" si="61"/>
        <v>1.0191656412921615</v>
      </c>
      <c r="Y81" s="407">
        <f t="shared" si="83"/>
        <v>6.232191626342776E-3</v>
      </c>
      <c r="Z81" s="407">
        <f t="shared" si="62"/>
        <v>0.16031404759047882</v>
      </c>
      <c r="AA81" s="407">
        <f t="shared" si="63"/>
        <v>0.14400000000000002</v>
      </c>
      <c r="AB81" s="407">
        <f t="shared" si="64"/>
        <v>0</v>
      </c>
      <c r="AC81" s="407">
        <f t="shared" si="65"/>
        <v>0.31093379902054219</v>
      </c>
      <c r="AD81" s="407">
        <f t="shared" si="66"/>
        <v>1.9483469023138049</v>
      </c>
      <c r="AE81" s="407">
        <f t="shared" si="84"/>
        <v>2.2776333910534796E-2</v>
      </c>
      <c r="AF81" s="407">
        <f t="shared" si="67"/>
        <v>3.1104E-2</v>
      </c>
      <c r="AG81" s="407">
        <f t="shared" si="68"/>
        <v>5.4126896363558261E-2</v>
      </c>
      <c r="AH81" s="407">
        <f t="shared" si="69"/>
        <v>0</v>
      </c>
      <c r="AI81">
        <f t="shared" si="70"/>
        <v>0</v>
      </c>
      <c r="AJ81" s="408">
        <f t="shared" si="71"/>
        <v>0.136726128</v>
      </c>
      <c r="AK81">
        <f t="shared" si="85"/>
        <v>4.8000000000000001E-2</v>
      </c>
      <c r="AL81" s="408">
        <f t="shared" si="72"/>
        <v>0.1215</v>
      </c>
      <c r="AM81" s="408">
        <f t="shared" si="86"/>
        <v>0.31645971316818772</v>
      </c>
      <c r="AN81" s="408">
        <f t="shared" si="90"/>
        <v>0.16949999999999998</v>
      </c>
      <c r="AO81" s="408">
        <f t="shared" si="73"/>
        <v>0.97098228643603635</v>
      </c>
      <c r="AP81">
        <f t="shared" si="74"/>
        <v>11.016</v>
      </c>
      <c r="AQ81" s="10">
        <f t="shared" si="91"/>
        <v>0.91899693657387316</v>
      </c>
      <c r="AR81" s="63">
        <f t="shared" si="75"/>
        <v>15.54668995102711</v>
      </c>
      <c r="AS81" s="63">
        <f t="shared" si="92"/>
        <v>2.7063448181779131</v>
      </c>
      <c r="AT81" s="10"/>
      <c r="AU81">
        <f t="shared" si="93"/>
        <v>91.899693657387317</v>
      </c>
      <c r="BE81" s="28"/>
      <c r="BF81" s="29"/>
    </row>
    <row r="82" spans="1:58" x14ac:dyDescent="0.25">
      <c r="A82" s="2"/>
      <c r="G82">
        <v>73</v>
      </c>
      <c r="H82">
        <f t="shared" si="55"/>
        <v>2.19</v>
      </c>
      <c r="I82" s="407">
        <f t="shared" si="76"/>
        <v>0.21487249999999999</v>
      </c>
      <c r="J82" s="408">
        <f t="shared" si="56"/>
        <v>1.4249439473684209</v>
      </c>
      <c r="K82" s="408">
        <f t="shared" si="77"/>
        <v>2.9024719736842104</v>
      </c>
      <c r="L82" s="408">
        <f t="shared" si="78"/>
        <v>1.4775280263157895</v>
      </c>
      <c r="M82" s="63">
        <f t="shared" si="57"/>
        <v>0</v>
      </c>
      <c r="N82" s="407">
        <f t="shared" si="58"/>
        <v>2.2282965327266981</v>
      </c>
      <c r="O82" s="407">
        <f t="shared" si="79"/>
        <v>0.10010136290170564</v>
      </c>
      <c r="P82">
        <f t="shared" si="59"/>
        <v>0.2</v>
      </c>
      <c r="Q82" s="407">
        <f t="shared" si="80"/>
        <v>0.30010136290170564</v>
      </c>
      <c r="R82" s="9">
        <f t="shared" si="87"/>
        <v>0.41134588579664288</v>
      </c>
      <c r="S82" s="9">
        <f t="shared" si="81"/>
        <v>1.692054377618248E-4</v>
      </c>
      <c r="T82" s="9">
        <f t="shared" si="88"/>
        <v>1.692054377618248E-4</v>
      </c>
      <c r="U82" s="407">
        <f t="shared" si="60"/>
        <v>1.0329121902056717</v>
      </c>
      <c r="V82" s="409">
        <f t="shared" si="82"/>
        <v>2.1338151853509553E-3</v>
      </c>
      <c r="W82" s="407">
        <f t="shared" si="89"/>
        <v>2.1338151853509553E-3</v>
      </c>
      <c r="X82" s="407">
        <f t="shared" si="61"/>
        <v>1.0329121902056717</v>
      </c>
      <c r="Y82" s="407">
        <f t="shared" si="83"/>
        <v>6.4014455560528656E-3</v>
      </c>
      <c r="Z82" s="407">
        <f t="shared" si="62"/>
        <v>0.16256214525400289</v>
      </c>
      <c r="AA82" s="407">
        <f t="shared" si="63"/>
        <v>0.14400000000000002</v>
      </c>
      <c r="AB82" s="407">
        <f t="shared" si="64"/>
        <v>0</v>
      </c>
      <c r="AC82" s="407">
        <f t="shared" si="65"/>
        <v>0.31336478833639969</v>
      </c>
      <c r="AD82" s="407">
        <f t="shared" si="66"/>
        <v>1.9744360828060115</v>
      </c>
      <c r="AE82" s="407">
        <f t="shared" si="84"/>
        <v>2.339038707051808E-2</v>
      </c>
      <c r="AF82" s="407">
        <f t="shared" si="67"/>
        <v>3.1536000000000002E-2</v>
      </c>
      <c r="AG82" s="407">
        <f t="shared" si="68"/>
        <v>5.5184544642417371E-2</v>
      </c>
      <c r="AH82" s="407">
        <f t="shared" si="69"/>
        <v>0</v>
      </c>
      <c r="AI82">
        <f t="shared" si="70"/>
        <v>0</v>
      </c>
      <c r="AJ82" s="408">
        <f t="shared" si="71"/>
        <v>0.13672510200000002</v>
      </c>
      <c r="AK82">
        <f t="shared" si="85"/>
        <v>4.8000000000000001E-2</v>
      </c>
      <c r="AL82" s="408">
        <f t="shared" si="72"/>
        <v>0.1215</v>
      </c>
      <c r="AM82" s="408">
        <f t="shared" si="86"/>
        <v>0.31645971316818772</v>
      </c>
      <c r="AN82" s="408">
        <f t="shared" si="90"/>
        <v>0.16949999999999998</v>
      </c>
      <c r="AO82" s="408">
        <f t="shared" si="73"/>
        <v>0.97717881850363553</v>
      </c>
      <c r="AP82">
        <f t="shared" si="74"/>
        <v>11.168999999999999</v>
      </c>
      <c r="AQ82" s="10">
        <f t="shared" si="91"/>
        <v>0.91954845774088312</v>
      </c>
      <c r="AR82" s="63">
        <f t="shared" si="75"/>
        <v>15.668239416819985</v>
      </c>
      <c r="AS82" s="63">
        <f t="shared" si="92"/>
        <v>2.7592272321208684</v>
      </c>
      <c r="AT82" s="10"/>
      <c r="AU82">
        <f t="shared" si="93"/>
        <v>91.954845774088312</v>
      </c>
      <c r="BE82" s="28"/>
      <c r="BF82" s="29"/>
    </row>
    <row r="83" spans="1:58" x14ac:dyDescent="0.25">
      <c r="A83" s="2"/>
      <c r="G83">
        <v>74</v>
      </c>
      <c r="H83">
        <f t="shared" si="55"/>
        <v>2.2199999999999998</v>
      </c>
      <c r="I83" s="407">
        <f t="shared" si="76"/>
        <v>0.21490499999999998</v>
      </c>
      <c r="J83" s="408">
        <f t="shared" si="56"/>
        <v>1.4251594736842104</v>
      </c>
      <c r="K83" s="408">
        <f t="shared" si="77"/>
        <v>2.9325797368421052</v>
      </c>
      <c r="L83" s="408">
        <f t="shared" si="78"/>
        <v>1.5074202631578946</v>
      </c>
      <c r="M83" s="63">
        <f t="shared" si="57"/>
        <v>0</v>
      </c>
      <c r="N83" s="407">
        <f t="shared" si="58"/>
        <v>2.2577990670383672</v>
      </c>
      <c r="O83" s="407">
        <f t="shared" si="79"/>
        <v>0.10279152598825157</v>
      </c>
      <c r="P83">
        <f t="shared" si="59"/>
        <v>0.2</v>
      </c>
      <c r="Q83" s="407">
        <f t="shared" si="80"/>
        <v>0.3027915259882516</v>
      </c>
      <c r="R83" s="9">
        <f t="shared" si="87"/>
        <v>0.41140810288486213</v>
      </c>
      <c r="S83" s="9">
        <f t="shared" si="81"/>
        <v>1.692566271193213E-4</v>
      </c>
      <c r="T83" s="9">
        <f t="shared" si="88"/>
        <v>1.692566271193213E-4</v>
      </c>
      <c r="U83" s="407">
        <f t="shared" si="60"/>
        <v>1.0466670423067106</v>
      </c>
      <c r="V83" s="409">
        <f t="shared" si="82"/>
        <v>2.1910237949021552E-3</v>
      </c>
      <c r="W83" s="407">
        <f t="shared" si="89"/>
        <v>2.1910237949021552E-3</v>
      </c>
      <c r="X83" s="407">
        <f t="shared" si="61"/>
        <v>1.0466670423067106</v>
      </c>
      <c r="Y83" s="407">
        <f t="shared" si="83"/>
        <v>6.5730713847064652E-3</v>
      </c>
      <c r="Z83" s="407">
        <f t="shared" si="62"/>
        <v>0.16481024291752702</v>
      </c>
      <c r="AA83" s="407">
        <f t="shared" si="63"/>
        <v>0.14400000000000002</v>
      </c>
      <c r="AB83" s="407">
        <f t="shared" si="64"/>
        <v>0</v>
      </c>
      <c r="AC83" s="407">
        <f t="shared" si="65"/>
        <v>0.31579846747621387</v>
      </c>
      <c r="AD83" s="407">
        <f t="shared" si="66"/>
        <v>2.0005361105634267</v>
      </c>
      <c r="AE83" s="407">
        <f t="shared" si="84"/>
        <v>2.401286837800946E-2</v>
      </c>
      <c r="AF83" s="407">
        <f t="shared" si="67"/>
        <v>3.1967999999999996E-2</v>
      </c>
      <c r="AG83" s="407">
        <f t="shared" si="68"/>
        <v>5.6251018036457157E-2</v>
      </c>
      <c r="AH83" s="407">
        <f t="shared" si="69"/>
        <v>0</v>
      </c>
      <c r="AI83">
        <f t="shared" si="70"/>
        <v>0</v>
      </c>
      <c r="AJ83" s="408">
        <f t="shared" si="71"/>
        <v>0.136724076</v>
      </c>
      <c r="AK83">
        <f t="shared" si="85"/>
        <v>4.8000000000000001E-2</v>
      </c>
      <c r="AL83" s="408">
        <f t="shared" si="72"/>
        <v>0.1215</v>
      </c>
      <c r="AM83" s="408">
        <f t="shared" si="86"/>
        <v>0.31645971316818772</v>
      </c>
      <c r="AN83" s="408">
        <f t="shared" si="90"/>
        <v>0.16949999999999998</v>
      </c>
      <c r="AO83" s="408">
        <f t="shared" si="73"/>
        <v>0.9834253679229441</v>
      </c>
      <c r="AP83">
        <f t="shared" si="74"/>
        <v>11.321999999999997</v>
      </c>
      <c r="AQ83" s="10">
        <f t="shared" si="91"/>
        <v>0.92008196884550786</v>
      </c>
      <c r="AR83" s="63">
        <f t="shared" si="75"/>
        <v>15.789923373810694</v>
      </c>
      <c r="AS83" s="63">
        <f t="shared" si="92"/>
        <v>2.8125509018228581</v>
      </c>
      <c r="AT83" s="10"/>
      <c r="AU83">
        <f t="shared" si="93"/>
        <v>92.008196884550784</v>
      </c>
      <c r="BE83" s="28"/>
      <c r="BF83" s="29"/>
    </row>
    <row r="84" spans="1:58" x14ac:dyDescent="0.25">
      <c r="G84">
        <v>75</v>
      </c>
      <c r="H84">
        <f t="shared" si="55"/>
        <v>2.25</v>
      </c>
      <c r="I84" s="407">
        <f t="shared" si="76"/>
        <v>0.21493749999999998</v>
      </c>
      <c r="J84" s="408">
        <f t="shared" si="56"/>
        <v>1.4253749999999996</v>
      </c>
      <c r="K84" s="408">
        <f t="shared" si="77"/>
        <v>2.9626874999999999</v>
      </c>
      <c r="L84" s="408">
        <f t="shared" si="78"/>
        <v>1.5373125000000001</v>
      </c>
      <c r="M84" s="63">
        <f t="shared" si="57"/>
        <v>0</v>
      </c>
      <c r="N84" s="407">
        <f t="shared" si="58"/>
        <v>2.287314544224023</v>
      </c>
      <c r="O84" s="407">
        <f t="shared" si="79"/>
        <v>0.10551944844595387</v>
      </c>
      <c r="P84">
        <f t="shared" si="59"/>
        <v>0.2</v>
      </c>
      <c r="Q84" s="407">
        <f t="shared" si="80"/>
        <v>0.30551944844595391</v>
      </c>
      <c r="R84" s="9">
        <f t="shared" si="87"/>
        <v>0.41147031997308131</v>
      </c>
      <c r="S84" s="9">
        <f t="shared" si="81"/>
        <v>1.6930782421874994E-4</v>
      </c>
      <c r="T84" s="9">
        <f t="shared" si="88"/>
        <v>1.6930782421874994E-4</v>
      </c>
      <c r="U84" s="407">
        <f t="shared" si="60"/>
        <v>1.060429957242824</v>
      </c>
      <c r="V84" s="409">
        <f t="shared" si="82"/>
        <v>2.2490233884360352E-3</v>
      </c>
      <c r="W84" s="407">
        <f t="shared" si="89"/>
        <v>2.2490233884360352E-3</v>
      </c>
      <c r="X84" s="407">
        <f t="shared" si="61"/>
        <v>1.060429957242824</v>
      </c>
      <c r="Y84" s="407">
        <f t="shared" si="83"/>
        <v>6.7470701653081057E-3</v>
      </c>
      <c r="Z84" s="407">
        <f t="shared" si="62"/>
        <v>0.1670583405810511</v>
      </c>
      <c r="AA84" s="407">
        <f t="shared" si="63"/>
        <v>0.14400000000000002</v>
      </c>
      <c r="AB84" s="407">
        <f t="shared" si="64"/>
        <v>0</v>
      </c>
      <c r="AC84" s="407">
        <f t="shared" si="65"/>
        <v>0.31823484130702806</v>
      </c>
      <c r="AD84" s="407">
        <f t="shared" si="66"/>
        <v>2.0266465232005144</v>
      </c>
      <c r="AE84" s="407">
        <f t="shared" si="84"/>
        <v>2.4643776780004401E-2</v>
      </c>
      <c r="AF84" s="407">
        <f t="shared" si="67"/>
        <v>3.2399999999999998E-2</v>
      </c>
      <c r="AG84" s="407">
        <f t="shared" si="68"/>
        <v>5.732632420748187E-2</v>
      </c>
      <c r="AH84" s="407">
        <f t="shared" si="69"/>
        <v>0</v>
      </c>
      <c r="AI84">
        <f t="shared" si="70"/>
        <v>0</v>
      </c>
      <c r="AJ84" s="408">
        <f t="shared" si="71"/>
        <v>0.13672305000000001</v>
      </c>
      <c r="AK84">
        <f t="shared" si="85"/>
        <v>4.8000000000000001E-2</v>
      </c>
      <c r="AL84" s="408">
        <f t="shared" si="72"/>
        <v>0.1215</v>
      </c>
      <c r="AM84" s="408">
        <f t="shared" si="86"/>
        <v>0.31645971316818772</v>
      </c>
      <c r="AN84" s="408">
        <f t="shared" si="90"/>
        <v>0.16949999999999998</v>
      </c>
      <c r="AO84" s="408">
        <f t="shared" si="73"/>
        <v>0.98972199517311854</v>
      </c>
      <c r="AP84">
        <f t="shared" si="74"/>
        <v>11.475</v>
      </c>
      <c r="AQ84" s="10">
        <f t="shared" si="91"/>
        <v>0.92059814927630301</v>
      </c>
      <c r="AR84" s="63">
        <f t="shared" si="75"/>
        <v>15.911742065351403</v>
      </c>
      <c r="AS84" s="63">
        <f t="shared" si="92"/>
        <v>2.8663162103740936</v>
      </c>
      <c r="AT84" s="10"/>
      <c r="AU84">
        <f t="shared" si="93"/>
        <v>92.059814927630299</v>
      </c>
      <c r="BE84" s="28"/>
      <c r="BF84" s="29"/>
    </row>
    <row r="85" spans="1:58" x14ac:dyDescent="0.25">
      <c r="G85">
        <v>76</v>
      </c>
      <c r="H85">
        <f t="shared" si="55"/>
        <v>2.2800000000000002</v>
      </c>
      <c r="I85" s="407">
        <f t="shared" si="76"/>
        <v>0.21496999999999999</v>
      </c>
      <c r="J85" s="408">
        <f t="shared" si="56"/>
        <v>1.4255905263157891</v>
      </c>
      <c r="K85" s="408">
        <f t="shared" si="77"/>
        <v>2.9927952631578947</v>
      </c>
      <c r="L85" s="408">
        <f t="shared" si="78"/>
        <v>1.5672047368421058</v>
      </c>
      <c r="M85" s="63">
        <f t="shared" si="57"/>
        <v>0</v>
      </c>
      <c r="N85" s="407">
        <f t="shared" si="58"/>
        <v>2.316842469625441</v>
      </c>
      <c r="O85" s="407">
        <f t="shared" si="79"/>
        <v>0.10828517857320176</v>
      </c>
      <c r="P85">
        <f t="shared" si="59"/>
        <v>0.2</v>
      </c>
      <c r="Q85" s="407">
        <f t="shared" si="80"/>
        <v>0.30828517857320176</v>
      </c>
      <c r="R85" s="9">
        <f t="shared" si="87"/>
        <v>0.41153253706130055</v>
      </c>
      <c r="S85" s="9">
        <f t="shared" si="81"/>
        <v>1.6935902906011071E-4</v>
      </c>
      <c r="T85" s="9">
        <f t="shared" si="88"/>
        <v>1.6935902906011071E-4</v>
      </c>
      <c r="U85" s="407">
        <f t="shared" si="60"/>
        <v>1.0742007067941504</v>
      </c>
      <c r="V85" s="409">
        <f t="shared" si="82"/>
        <v>2.3078143169541045E-3</v>
      </c>
      <c r="W85" s="407">
        <f t="shared" si="89"/>
        <v>2.3078143169541045E-3</v>
      </c>
      <c r="X85" s="407">
        <f t="shared" si="61"/>
        <v>1.0742007067941504</v>
      </c>
      <c r="Y85" s="407">
        <f t="shared" si="83"/>
        <v>6.9234429508623135E-3</v>
      </c>
      <c r="Z85" s="407">
        <f t="shared" si="62"/>
        <v>0.16930643824457522</v>
      </c>
      <c r="AA85" s="407">
        <f t="shared" si="63"/>
        <v>0.14400000000000002</v>
      </c>
      <c r="AB85" s="407">
        <f t="shared" si="64"/>
        <v>0</v>
      </c>
      <c r="AC85" s="407">
        <f t="shared" si="65"/>
        <v>0.32067391470629736</v>
      </c>
      <c r="AD85" s="407">
        <f t="shared" si="66"/>
        <v>2.0527668816948164</v>
      </c>
      <c r="AE85" s="407">
        <f t="shared" si="84"/>
        <v>2.5283111223498359E-2</v>
      </c>
      <c r="AF85" s="407">
        <f t="shared" si="67"/>
        <v>3.2832E-2</v>
      </c>
      <c r="AG85" s="407">
        <f t="shared" si="68"/>
        <v>5.8410470910025374E-2</v>
      </c>
      <c r="AH85" s="407">
        <f t="shared" si="69"/>
        <v>0</v>
      </c>
      <c r="AI85">
        <f t="shared" si="70"/>
        <v>0</v>
      </c>
      <c r="AJ85" s="408">
        <f t="shared" si="71"/>
        <v>0.136722024</v>
      </c>
      <c r="AK85">
        <f t="shared" si="85"/>
        <v>4.8000000000000001E-2</v>
      </c>
      <c r="AL85" s="408">
        <f t="shared" si="72"/>
        <v>0.1215</v>
      </c>
      <c r="AM85" s="408">
        <f t="shared" si="86"/>
        <v>0.31645971316818772</v>
      </c>
      <c r="AN85" s="408">
        <f t="shared" si="90"/>
        <v>0.16949999999999998</v>
      </c>
      <c r="AO85" s="408">
        <f t="shared" si="73"/>
        <v>0.99606876153553869</v>
      </c>
      <c r="AP85">
        <f t="shared" si="74"/>
        <v>11.628</v>
      </c>
      <c r="AQ85" s="10">
        <f t="shared" si="91"/>
        <v>0.92109764447968834</v>
      </c>
      <c r="AR85" s="63">
        <f t="shared" si="75"/>
        <v>16.033695735314868</v>
      </c>
      <c r="AS85" s="63">
        <f t="shared" si="92"/>
        <v>2.9205235455012688</v>
      </c>
      <c r="AT85" s="10"/>
      <c r="AU85">
        <f t="shared" si="93"/>
        <v>92.109764447968828</v>
      </c>
      <c r="BE85" s="28"/>
      <c r="BF85" s="29"/>
    </row>
    <row r="86" spans="1:58" x14ac:dyDescent="0.25">
      <c r="G86">
        <v>77</v>
      </c>
      <c r="H86">
        <f t="shared" si="55"/>
        <v>2.31</v>
      </c>
      <c r="I86" s="407">
        <f t="shared" si="76"/>
        <v>0.21500249999999999</v>
      </c>
      <c r="J86" s="408">
        <f t="shared" si="56"/>
        <v>1.4258060526315786</v>
      </c>
      <c r="K86" s="408">
        <f t="shared" si="77"/>
        <v>3.0229030263157894</v>
      </c>
      <c r="L86" s="408">
        <f t="shared" si="78"/>
        <v>1.5970969736842107</v>
      </c>
      <c r="M86" s="63">
        <f t="shared" si="57"/>
        <v>0</v>
      </c>
      <c r="N86" s="407">
        <f t="shared" si="58"/>
        <v>2.3463823732809201</v>
      </c>
      <c r="O86" s="407">
        <f t="shared" si="79"/>
        <v>0.11108876536962647</v>
      </c>
      <c r="P86">
        <f t="shared" si="59"/>
        <v>0.2</v>
      </c>
      <c r="Q86" s="407">
        <f t="shared" si="80"/>
        <v>0.31108876536962649</v>
      </c>
      <c r="R86" s="9">
        <f t="shared" si="87"/>
        <v>0.41159475414951985</v>
      </c>
      <c r="S86" s="9">
        <f t="shared" si="81"/>
        <v>1.6941024164340368E-4</v>
      </c>
      <c r="T86" s="9">
        <f t="shared" si="88"/>
        <v>1.6941024164340368E-4</v>
      </c>
      <c r="U86" s="407">
        <f t="shared" si="60"/>
        <v>1.087979074122722</v>
      </c>
      <c r="V86" s="409">
        <f t="shared" si="82"/>
        <v>2.3673969314578708E-3</v>
      </c>
      <c r="W86" s="407">
        <f t="shared" si="89"/>
        <v>2.3673969314578708E-3</v>
      </c>
      <c r="X86" s="407">
        <f t="shared" si="61"/>
        <v>1.087979074122722</v>
      </c>
      <c r="Y86" s="407">
        <f t="shared" si="83"/>
        <v>7.1021907943736124E-3</v>
      </c>
      <c r="Z86" s="407">
        <f t="shared" si="62"/>
        <v>0.1715545359080993</v>
      </c>
      <c r="AA86" s="407">
        <f t="shared" si="63"/>
        <v>0.14400000000000002</v>
      </c>
      <c r="AB86" s="407">
        <f t="shared" si="64"/>
        <v>0</v>
      </c>
      <c r="AC86" s="407">
        <f t="shared" si="65"/>
        <v>0.32311569256191913</v>
      </c>
      <c r="AD86" s="407">
        <f t="shared" si="66"/>
        <v>2.0788967689412736</v>
      </c>
      <c r="AE86" s="407">
        <f t="shared" si="84"/>
        <v>2.5930870655486802E-2</v>
      </c>
      <c r="AF86" s="407">
        <f t="shared" si="67"/>
        <v>3.3264000000000002E-2</v>
      </c>
      <c r="AG86" s="407">
        <f t="shared" si="68"/>
        <v>5.9503465991522668E-2</v>
      </c>
      <c r="AH86" s="407">
        <f t="shared" si="69"/>
        <v>0</v>
      </c>
      <c r="AI86">
        <f t="shared" si="70"/>
        <v>0</v>
      </c>
      <c r="AJ86" s="408">
        <f t="shared" si="71"/>
        <v>0.13672099800000001</v>
      </c>
      <c r="AK86">
        <f t="shared" si="85"/>
        <v>4.8000000000000001E-2</v>
      </c>
      <c r="AL86" s="408">
        <f t="shared" si="72"/>
        <v>0.1215</v>
      </c>
      <c r="AM86" s="408">
        <f t="shared" si="86"/>
        <v>0.31645971316818772</v>
      </c>
      <c r="AN86" s="408">
        <f t="shared" si="90"/>
        <v>0.16949999999999998</v>
      </c>
      <c r="AO86" s="408">
        <f t="shared" si="73"/>
        <v>1.0024657290961696</v>
      </c>
      <c r="AP86">
        <f t="shared" si="74"/>
        <v>11.780999999999999</v>
      </c>
      <c r="AQ86" s="10">
        <f t="shared" si="91"/>
        <v>0.92158106804992024</v>
      </c>
      <c r="AR86" s="63">
        <f t="shared" si="75"/>
        <v>16.155784628095958</v>
      </c>
      <c r="AS86" s="63">
        <f t="shared" si="92"/>
        <v>2.9751732995761335</v>
      </c>
      <c r="AT86" s="10"/>
      <c r="AU86">
        <f t="shared" si="93"/>
        <v>92.15810680499203</v>
      </c>
      <c r="BE86" s="28"/>
      <c r="BF86" s="29"/>
    </row>
    <row r="87" spans="1:58" x14ac:dyDescent="0.25">
      <c r="G87">
        <v>78</v>
      </c>
      <c r="H87">
        <f t="shared" si="55"/>
        <v>2.34</v>
      </c>
      <c r="I87" s="407">
        <f t="shared" si="76"/>
        <v>0.21503499999999998</v>
      </c>
      <c r="J87" s="408">
        <f t="shared" si="56"/>
        <v>1.426021578947368</v>
      </c>
      <c r="K87" s="408">
        <f t="shared" si="77"/>
        <v>3.0530107894736838</v>
      </c>
      <c r="L87" s="408">
        <f t="shared" si="78"/>
        <v>1.626989210526316</v>
      </c>
      <c r="M87" s="63">
        <f t="shared" si="57"/>
        <v>0</v>
      </c>
      <c r="N87" s="407">
        <f t="shared" si="58"/>
        <v>2.3759338084148363</v>
      </c>
      <c r="O87" s="407">
        <f t="shared" si="79"/>
        <v>0.11393025853829519</v>
      </c>
      <c r="P87">
        <f t="shared" si="59"/>
        <v>0.2</v>
      </c>
      <c r="Q87" s="407">
        <f t="shared" si="80"/>
        <v>0.3139302585382952</v>
      </c>
      <c r="R87" s="9">
        <f t="shared" si="87"/>
        <v>0.41165697123773909</v>
      </c>
      <c r="S87" s="9">
        <f t="shared" si="81"/>
        <v>1.6946146196862875E-4</v>
      </c>
      <c r="T87" s="9">
        <f t="shared" si="88"/>
        <v>1.6946146196862875E-4</v>
      </c>
      <c r="U87" s="407">
        <f t="shared" si="60"/>
        <v>1.1017648530763831</v>
      </c>
      <c r="V87" s="409">
        <f t="shared" si="82"/>
        <v>2.4277715829488476E-3</v>
      </c>
      <c r="W87" s="407">
        <f t="shared" si="89"/>
        <v>2.4277715829488476E-3</v>
      </c>
      <c r="X87" s="407">
        <f t="shared" si="61"/>
        <v>1.1017648530763831</v>
      </c>
      <c r="Y87" s="407">
        <f t="shared" si="83"/>
        <v>7.2833147488465437E-3</v>
      </c>
      <c r="Z87" s="407">
        <f t="shared" si="62"/>
        <v>0.17380263357162337</v>
      </c>
      <c r="AA87" s="407">
        <f t="shared" si="63"/>
        <v>0.14400000000000002</v>
      </c>
      <c r="AB87" s="407">
        <f t="shared" si="64"/>
        <v>0</v>
      </c>
      <c r="AC87" s="407">
        <f t="shared" si="65"/>
        <v>0.32556017977226442</v>
      </c>
      <c r="AD87" s="407">
        <f t="shared" si="66"/>
        <v>2.1050357884117323</v>
      </c>
      <c r="AE87" s="407">
        <f t="shared" si="84"/>
        <v>2.6587054022965222E-2</v>
      </c>
      <c r="AF87" s="407">
        <f t="shared" si="67"/>
        <v>3.3695999999999997E-2</v>
      </c>
      <c r="AG87" s="407">
        <f t="shared" si="68"/>
        <v>6.0605317392483801E-2</v>
      </c>
      <c r="AH87" s="407">
        <f t="shared" si="69"/>
        <v>0</v>
      </c>
      <c r="AI87">
        <f t="shared" si="70"/>
        <v>0</v>
      </c>
      <c r="AJ87" s="408">
        <f t="shared" si="71"/>
        <v>0.136719972</v>
      </c>
      <c r="AK87">
        <f t="shared" si="85"/>
        <v>4.8000000000000001E-2</v>
      </c>
      <c r="AL87" s="408">
        <f t="shared" si="72"/>
        <v>0.1215</v>
      </c>
      <c r="AM87" s="408">
        <f t="shared" si="86"/>
        <v>0.31645971316818772</v>
      </c>
      <c r="AN87" s="408">
        <f t="shared" si="90"/>
        <v>0.16949999999999998</v>
      </c>
      <c r="AO87" s="408">
        <f t="shared" si="73"/>
        <v>1.0089129607479608</v>
      </c>
      <c r="AP87">
        <f t="shared" si="74"/>
        <v>11.933999999999999</v>
      </c>
      <c r="AQ87" s="10">
        <f t="shared" si="91"/>
        <v>0.92204900366650866</v>
      </c>
      <c r="AR87" s="63">
        <f t="shared" si="75"/>
        <v>16.27800898861322</v>
      </c>
      <c r="AS87" s="63">
        <f t="shared" si="92"/>
        <v>3.03026586962419</v>
      </c>
      <c r="AT87" s="10"/>
      <c r="AU87">
        <f t="shared" si="93"/>
        <v>92.204900366650861</v>
      </c>
      <c r="BE87" s="28"/>
      <c r="BF87" s="29"/>
    </row>
    <row r="88" spans="1:58" x14ac:dyDescent="0.25">
      <c r="G88">
        <v>79</v>
      </c>
      <c r="H88">
        <f t="shared" si="55"/>
        <v>2.37</v>
      </c>
      <c r="I88" s="407">
        <f t="shared" si="76"/>
        <v>0.21506749999999997</v>
      </c>
      <c r="J88" s="408">
        <f t="shared" si="56"/>
        <v>1.4262371052631575</v>
      </c>
      <c r="K88" s="408">
        <f t="shared" si="77"/>
        <v>3.083118552631579</v>
      </c>
      <c r="L88" s="408">
        <f t="shared" si="78"/>
        <v>1.6568814473684212</v>
      </c>
      <c r="M88" s="63">
        <f t="shared" si="57"/>
        <v>0</v>
      </c>
      <c r="N88" s="407">
        <f t="shared" si="58"/>
        <v>2.4054963500358477</v>
      </c>
      <c r="O88" s="407">
        <f t="shared" si="79"/>
        <v>0.11680970848793809</v>
      </c>
      <c r="P88">
        <f t="shared" si="59"/>
        <v>0.2</v>
      </c>
      <c r="Q88" s="407">
        <f t="shared" si="80"/>
        <v>0.3168097084879381</v>
      </c>
      <c r="R88" s="9">
        <f t="shared" si="87"/>
        <v>0.41171918832595833</v>
      </c>
      <c r="S88" s="9">
        <f t="shared" si="81"/>
        <v>1.6951269003578594E-4</v>
      </c>
      <c r="T88" s="9">
        <f t="shared" si="88"/>
        <v>1.6951269003578594E-4</v>
      </c>
      <c r="U88" s="407">
        <f t="shared" si="60"/>
        <v>1.1155578475427759</v>
      </c>
      <c r="V88" s="409">
        <f t="shared" si="82"/>
        <v>2.4889386224285423E-3</v>
      </c>
      <c r="W88" s="407">
        <f t="shared" si="89"/>
        <v>2.4889386224285423E-3</v>
      </c>
      <c r="X88" s="407">
        <f t="shared" si="61"/>
        <v>1.1155578475427759</v>
      </c>
      <c r="Y88" s="407">
        <f t="shared" si="83"/>
        <v>7.4668158672856269E-3</v>
      </c>
      <c r="Z88" s="407">
        <f t="shared" si="62"/>
        <v>0.1760507312351475</v>
      </c>
      <c r="AA88" s="407">
        <f t="shared" si="63"/>
        <v>0.14400000000000002</v>
      </c>
      <c r="AB88" s="407">
        <f t="shared" si="64"/>
        <v>0</v>
      </c>
      <c r="AC88" s="407">
        <f t="shared" si="65"/>
        <v>0.32800738124620837</v>
      </c>
      <c r="AD88" s="407">
        <f t="shared" si="66"/>
        <v>2.1311835629108802</v>
      </c>
      <c r="AE88" s="407">
        <f t="shared" si="84"/>
        <v>2.7251660272929083E-2</v>
      </c>
      <c r="AF88" s="407">
        <f t="shared" si="67"/>
        <v>3.4127999999999999E-2</v>
      </c>
      <c r="AG88" s="407">
        <f t="shared" si="68"/>
        <v>6.1716033146670263E-2</v>
      </c>
      <c r="AH88" s="407">
        <f t="shared" si="69"/>
        <v>0</v>
      </c>
      <c r="AI88">
        <f t="shared" si="70"/>
        <v>0</v>
      </c>
      <c r="AJ88" s="408">
        <f t="shared" si="71"/>
        <v>0.13671894600000001</v>
      </c>
      <c r="AK88">
        <f t="shared" si="85"/>
        <v>4.8000000000000001E-2</v>
      </c>
      <c r="AL88" s="408">
        <f t="shared" si="72"/>
        <v>0.1215</v>
      </c>
      <c r="AM88" s="408">
        <f t="shared" si="86"/>
        <v>0.31645971316818772</v>
      </c>
      <c r="AN88" s="408">
        <f t="shared" si="90"/>
        <v>0.16949999999999998</v>
      </c>
      <c r="AO88" s="408">
        <f t="shared" si="73"/>
        <v>1.015410520193281</v>
      </c>
      <c r="AP88">
        <f t="shared" si="74"/>
        <v>12.087</v>
      </c>
      <c r="AQ88" s="10">
        <f t="shared" si="91"/>
        <v>0.92250200689191175</v>
      </c>
      <c r="AR88" s="63">
        <f t="shared" si="75"/>
        <v>16.400369062310418</v>
      </c>
      <c r="AS88" s="63">
        <f t="shared" si="92"/>
        <v>3.085801657333513</v>
      </c>
      <c r="AT88" s="10"/>
      <c r="AU88">
        <f t="shared" si="93"/>
        <v>92.250200689191175</v>
      </c>
      <c r="BE88" s="28"/>
      <c r="BF88" s="29"/>
    </row>
    <row r="89" spans="1:58" x14ac:dyDescent="0.25">
      <c r="G89">
        <v>80</v>
      </c>
      <c r="H89">
        <f t="shared" si="55"/>
        <v>2.4000000000000004</v>
      </c>
      <c r="I89" s="407">
        <f t="shared" si="76"/>
        <v>0.21509999999999999</v>
      </c>
      <c r="J89" s="408">
        <f t="shared" si="56"/>
        <v>1.4264526315789472</v>
      </c>
      <c r="K89" s="408">
        <f t="shared" si="77"/>
        <v>3.1132263157894737</v>
      </c>
      <c r="L89" s="408">
        <f t="shared" si="78"/>
        <v>1.6867736842105268</v>
      </c>
      <c r="M89" s="63">
        <f t="shared" si="57"/>
        <v>0</v>
      </c>
      <c r="N89" s="407">
        <f t="shared" si="58"/>
        <v>2.4350695936348261</v>
      </c>
      <c r="O89" s="407">
        <f t="shared" si="79"/>
        <v>0.11972716633520936</v>
      </c>
      <c r="P89">
        <f t="shared" si="59"/>
        <v>0.2</v>
      </c>
      <c r="Q89" s="407">
        <f t="shared" si="80"/>
        <v>0.31972716633520937</v>
      </c>
      <c r="R89" s="9">
        <f t="shared" si="87"/>
        <v>0.41178140541417763</v>
      </c>
      <c r="S89" s="9">
        <f t="shared" si="81"/>
        <v>1.6956392584487531E-4</v>
      </c>
      <c r="T89" s="9">
        <f t="shared" si="88"/>
        <v>1.6956392584487531E-4</v>
      </c>
      <c r="U89" s="407">
        <f t="shared" si="60"/>
        <v>1.1293578708492862</v>
      </c>
      <c r="V89" s="409">
        <f t="shared" si="82"/>
        <v>2.5508984008984661E-3</v>
      </c>
      <c r="W89" s="407">
        <f t="shared" si="89"/>
        <v>2.5508984008984661E-3</v>
      </c>
      <c r="X89" s="407">
        <f t="shared" si="61"/>
        <v>1.1293578708492862</v>
      </c>
      <c r="Y89" s="407">
        <f t="shared" si="83"/>
        <v>7.6526952026953988E-3</v>
      </c>
      <c r="Z89" s="407">
        <f t="shared" si="62"/>
        <v>0.17829882889867157</v>
      </c>
      <c r="AA89" s="407">
        <f t="shared" si="63"/>
        <v>0.14400000000000002</v>
      </c>
      <c r="AB89" s="407">
        <f t="shared" si="64"/>
        <v>0</v>
      </c>
      <c r="AC89" s="407">
        <f t="shared" si="65"/>
        <v>0.33045730190316097</v>
      </c>
      <c r="AD89" s="407">
        <f t="shared" si="66"/>
        <v>2.1573397334206876</v>
      </c>
      <c r="AE89" s="407">
        <f t="shared" si="84"/>
        <v>2.7924688352373862E-2</v>
      </c>
      <c r="AF89" s="407">
        <f t="shared" si="67"/>
        <v>3.4560000000000007E-2</v>
      </c>
      <c r="AG89" s="407">
        <f t="shared" si="68"/>
        <v>6.283562138127384E-2</v>
      </c>
      <c r="AH89" s="407">
        <f t="shared" si="69"/>
        <v>0</v>
      </c>
      <c r="AI89">
        <f t="shared" si="70"/>
        <v>0</v>
      </c>
      <c r="AJ89" s="408">
        <f t="shared" si="71"/>
        <v>0.13671792000000002</v>
      </c>
      <c r="AK89">
        <f t="shared" si="85"/>
        <v>4.8000000000000001E-2</v>
      </c>
      <c r="AL89" s="408">
        <f t="shared" si="72"/>
        <v>0.1215</v>
      </c>
      <c r="AM89" s="408">
        <f t="shared" si="86"/>
        <v>0.31645971316818772</v>
      </c>
      <c r="AN89" s="408">
        <f t="shared" si="90"/>
        <v>0.16949999999999998</v>
      </c>
      <c r="AO89" s="408">
        <f t="shared" si="73"/>
        <v>1.0219584719463874</v>
      </c>
      <c r="AP89">
        <f t="shared" si="74"/>
        <v>12.24</v>
      </c>
      <c r="AQ89" s="10">
        <f t="shared" si="91"/>
        <v>0.92294060684112522</v>
      </c>
      <c r="AR89" s="63">
        <f t="shared" si="75"/>
        <v>16.52286509515805</v>
      </c>
      <c r="AS89" s="63">
        <f t="shared" si="92"/>
        <v>3.141781069063692</v>
      </c>
      <c r="AT89" s="10"/>
      <c r="AU89">
        <f t="shared" si="93"/>
        <v>92.294060684112523</v>
      </c>
      <c r="BE89" s="28"/>
      <c r="BF89" s="29"/>
    </row>
    <row r="90" spans="1:58" x14ac:dyDescent="0.25">
      <c r="G90">
        <v>81</v>
      </c>
      <c r="H90">
        <f t="shared" si="55"/>
        <v>2.4300000000000002</v>
      </c>
      <c r="I90" s="407">
        <f t="shared" si="76"/>
        <v>0.21513249999999998</v>
      </c>
      <c r="J90" s="408">
        <f t="shared" si="56"/>
        <v>1.4266681578947364</v>
      </c>
      <c r="K90" s="408">
        <f t="shared" si="77"/>
        <v>3.1433340789473685</v>
      </c>
      <c r="L90" s="408">
        <f t="shared" si="78"/>
        <v>1.7166659210526318</v>
      </c>
      <c r="M90" s="63">
        <f t="shared" si="57"/>
        <v>0</v>
      </c>
      <c r="N90" s="407">
        <f t="shared" si="58"/>
        <v>2.4646531539743877</v>
      </c>
      <c r="O90" s="407">
        <f t="shared" si="79"/>
        <v>0.1226826839069822</v>
      </c>
      <c r="P90">
        <f t="shared" si="59"/>
        <v>0.2</v>
      </c>
      <c r="Q90" s="407">
        <f t="shared" si="80"/>
        <v>0.32268268390698218</v>
      </c>
      <c r="R90" s="9">
        <f t="shared" si="87"/>
        <v>0.41184362250239681</v>
      </c>
      <c r="S90" s="9">
        <f t="shared" si="81"/>
        <v>1.6961516939589675E-4</v>
      </c>
      <c r="T90" s="9">
        <f t="shared" si="88"/>
        <v>1.6961516939589675E-4</v>
      </c>
      <c r="U90" s="407">
        <f t="shared" si="60"/>
        <v>1.143164745205197</v>
      </c>
      <c r="V90" s="409">
        <f t="shared" si="82"/>
        <v>2.6136512693601256E-3</v>
      </c>
      <c r="W90" s="407">
        <f t="shared" si="89"/>
        <v>2.6136512693601256E-3</v>
      </c>
      <c r="X90" s="407">
        <f t="shared" si="61"/>
        <v>1.143164745205197</v>
      </c>
      <c r="Y90" s="407">
        <f t="shared" si="83"/>
        <v>7.8409538080803781E-3</v>
      </c>
      <c r="Z90" s="407">
        <f t="shared" si="62"/>
        <v>0.18054692656219568</v>
      </c>
      <c r="AA90" s="407">
        <f t="shared" si="63"/>
        <v>0.14400000000000002</v>
      </c>
      <c r="AB90" s="407">
        <f t="shared" si="64"/>
        <v>0</v>
      </c>
      <c r="AC90" s="407">
        <f t="shared" si="65"/>
        <v>0.33290994667309892</v>
      </c>
      <c r="AD90" s="407">
        <f t="shared" si="66"/>
        <v>2.1835039580261433</v>
      </c>
      <c r="AE90" s="407">
        <f t="shared" si="84"/>
        <v>2.8606137208295E-2</v>
      </c>
      <c r="AF90" s="407">
        <f t="shared" si="67"/>
        <v>3.4992000000000002E-2</v>
      </c>
      <c r="AG90" s="407">
        <f t="shared" si="68"/>
        <v>6.3964090317097946E-2</v>
      </c>
      <c r="AH90" s="407">
        <f t="shared" si="69"/>
        <v>0</v>
      </c>
      <c r="AI90">
        <f t="shared" si="70"/>
        <v>0</v>
      </c>
      <c r="AJ90" s="408">
        <f t="shared" si="71"/>
        <v>0.13671689400000001</v>
      </c>
      <c r="AK90">
        <f t="shared" si="85"/>
        <v>4.8000000000000001E-2</v>
      </c>
      <c r="AL90" s="408">
        <f t="shared" si="72"/>
        <v>0.1215</v>
      </c>
      <c r="AM90" s="408">
        <f t="shared" si="86"/>
        <v>0.31645971316818772</v>
      </c>
      <c r="AN90" s="408">
        <f t="shared" si="90"/>
        <v>0.16949999999999998</v>
      </c>
      <c r="AO90" s="408">
        <f t="shared" si="73"/>
        <v>1.0285568813359349</v>
      </c>
      <c r="AP90">
        <f t="shared" si="74"/>
        <v>12.393000000000001</v>
      </c>
      <c r="AQ90" s="10">
        <f t="shared" si="91"/>
        <v>0.92336530773369152</v>
      </c>
      <c r="AR90" s="63">
        <f t="shared" si="75"/>
        <v>16.645497333654944</v>
      </c>
      <c r="AS90" s="63">
        <f t="shared" si="92"/>
        <v>3.1982045158548975</v>
      </c>
      <c r="AT90" s="10"/>
      <c r="AU90">
        <f t="shared" si="93"/>
        <v>92.336530773369148</v>
      </c>
      <c r="BE90" s="28"/>
      <c r="BF90" s="29"/>
    </row>
    <row r="91" spans="1:58" x14ac:dyDescent="0.25">
      <c r="G91">
        <v>82</v>
      </c>
      <c r="H91">
        <f t="shared" si="55"/>
        <v>2.46</v>
      </c>
      <c r="I91" s="407">
        <f t="shared" si="76"/>
        <v>0.21516499999999997</v>
      </c>
      <c r="J91" s="408">
        <f t="shared" si="56"/>
        <v>1.4268836842105259</v>
      </c>
      <c r="K91" s="408">
        <f t="shared" si="77"/>
        <v>3.1734418421052628</v>
      </c>
      <c r="L91" s="408">
        <f t="shared" si="78"/>
        <v>1.7465581578947371</v>
      </c>
      <c r="M91" s="63">
        <f t="shared" si="57"/>
        <v>0</v>
      </c>
      <c r="N91" s="407">
        <f t="shared" si="58"/>
        <v>2.4942466639626582</v>
      </c>
      <c r="O91" s="407">
        <f t="shared" si="79"/>
        <v>0.12567631374267824</v>
      </c>
      <c r="P91">
        <f t="shared" si="59"/>
        <v>0.2</v>
      </c>
      <c r="Q91" s="407">
        <f t="shared" si="80"/>
        <v>0.32567631374267825</v>
      </c>
      <c r="R91" s="9">
        <f t="shared" si="87"/>
        <v>0.41190583959061605</v>
      </c>
      <c r="S91" s="9">
        <f t="shared" si="81"/>
        <v>1.6966642068885033E-4</v>
      </c>
      <c r="T91" s="9">
        <f t="shared" si="88"/>
        <v>1.6966642068885033E-4</v>
      </c>
      <c r="U91" s="407">
        <f t="shared" si="60"/>
        <v>1.1569783011826609</v>
      </c>
      <c r="V91" s="409">
        <f t="shared" si="82"/>
        <v>2.677197578815032E-3</v>
      </c>
      <c r="W91" s="407">
        <f t="shared" si="89"/>
        <v>2.677197578815032E-3</v>
      </c>
      <c r="X91" s="407">
        <f t="shared" si="61"/>
        <v>1.1569783011826609</v>
      </c>
      <c r="Y91" s="407">
        <f t="shared" si="83"/>
        <v>8.0315927364450965E-3</v>
      </c>
      <c r="Z91" s="407">
        <f t="shared" si="62"/>
        <v>0.18279502422571975</v>
      </c>
      <c r="AA91" s="407">
        <f t="shared" si="63"/>
        <v>0.14400000000000002</v>
      </c>
      <c r="AB91" s="407">
        <f t="shared" si="64"/>
        <v>0</v>
      </c>
      <c r="AC91" s="407">
        <f t="shared" si="65"/>
        <v>0.33536532049659606</v>
      </c>
      <c r="AD91" s="407">
        <f t="shared" si="66"/>
        <v>2.2096759109157462</v>
      </c>
      <c r="AE91" s="407">
        <f t="shared" si="84"/>
        <v>2.9296005787687998E-2</v>
      </c>
      <c r="AF91" s="407">
        <f t="shared" si="67"/>
        <v>3.5423999999999997E-2</v>
      </c>
      <c r="AG91" s="407">
        <f t="shared" si="68"/>
        <v>6.5101448268741577E-2</v>
      </c>
      <c r="AH91" s="407">
        <f t="shared" si="69"/>
        <v>0</v>
      </c>
      <c r="AI91">
        <f t="shared" si="70"/>
        <v>0</v>
      </c>
      <c r="AJ91" s="408">
        <f t="shared" si="71"/>
        <v>0.13671586800000002</v>
      </c>
      <c r="AK91">
        <f t="shared" si="85"/>
        <v>4.8000000000000001E-2</v>
      </c>
      <c r="AL91" s="408">
        <f t="shared" si="72"/>
        <v>0.1215</v>
      </c>
      <c r="AM91" s="408">
        <f t="shared" si="86"/>
        <v>0.31645971316818772</v>
      </c>
      <c r="AN91" s="408">
        <f t="shared" si="90"/>
        <v>0.16949999999999998</v>
      </c>
      <c r="AO91" s="408">
        <f t="shared" si="73"/>
        <v>1.0352058145075196</v>
      </c>
      <c r="AP91">
        <f t="shared" si="74"/>
        <v>12.545999999999999</v>
      </c>
      <c r="AQ91" s="10">
        <f t="shared" si="91"/>
        <v>0.92377659033767767</v>
      </c>
      <c r="AR91" s="63">
        <f t="shared" si="75"/>
        <v>16.768266024829803</v>
      </c>
      <c r="AS91" s="63">
        <f t="shared" si="92"/>
        <v>3.255072413437079</v>
      </c>
      <c r="AT91" s="10"/>
      <c r="AU91">
        <f t="shared" si="93"/>
        <v>92.37765903376777</v>
      </c>
      <c r="BE91" s="28"/>
      <c r="BF91" s="29"/>
    </row>
    <row r="92" spans="1:58" x14ac:dyDescent="0.25">
      <c r="G92">
        <v>83</v>
      </c>
      <c r="H92">
        <f t="shared" si="55"/>
        <v>2.4899999999999998</v>
      </c>
      <c r="I92" s="407">
        <f t="shared" si="76"/>
        <v>0.21519750000000001</v>
      </c>
      <c r="J92" s="408">
        <f t="shared" si="56"/>
        <v>1.4270992105263156</v>
      </c>
      <c r="K92" s="408">
        <f t="shared" si="77"/>
        <v>3.2035496052631576</v>
      </c>
      <c r="L92" s="408">
        <f t="shared" si="78"/>
        <v>1.776450394736842</v>
      </c>
      <c r="M92" s="63">
        <f t="shared" si="57"/>
        <v>0</v>
      </c>
      <c r="N92" s="407">
        <f t="shared" si="58"/>
        <v>2.5238497736045495</v>
      </c>
      <c r="O92" s="407">
        <f t="shared" si="79"/>
        <v>0.1287081090966308</v>
      </c>
      <c r="P92">
        <f t="shared" si="59"/>
        <v>0.2</v>
      </c>
      <c r="Q92" s="407">
        <f t="shared" si="80"/>
        <v>0.32870810909663084</v>
      </c>
      <c r="R92" s="9">
        <f t="shared" si="87"/>
        <v>0.4119680566788354</v>
      </c>
      <c r="S92" s="9">
        <f t="shared" si="81"/>
        <v>1.6971767972373615E-4</v>
      </c>
      <c r="T92" s="9">
        <f t="shared" si="88"/>
        <v>1.6971767972373615E-4</v>
      </c>
      <c r="U92" s="407">
        <f t="shared" si="60"/>
        <v>1.1707983772333941</v>
      </c>
      <c r="V92" s="409">
        <f t="shared" si="82"/>
        <v>2.7415376802646979E-3</v>
      </c>
      <c r="W92" s="407">
        <f t="shared" si="89"/>
        <v>2.7415376802646979E-3</v>
      </c>
      <c r="X92" s="407">
        <f t="shared" si="61"/>
        <v>1.1707983772333941</v>
      </c>
      <c r="Y92" s="407">
        <f t="shared" si="83"/>
        <v>8.2246130407940942E-3</v>
      </c>
      <c r="Z92" s="407">
        <f t="shared" si="62"/>
        <v>0.18504312188924385</v>
      </c>
      <c r="AA92" s="407">
        <f t="shared" si="63"/>
        <v>0.14400000000000002</v>
      </c>
      <c r="AB92" s="407">
        <f t="shared" si="64"/>
        <v>0</v>
      </c>
      <c r="AC92" s="407">
        <f t="shared" si="65"/>
        <v>0.33782342832485523</v>
      </c>
      <c r="AD92" s="407">
        <f t="shared" si="66"/>
        <v>2.2358552814507888</v>
      </c>
      <c r="AE92" s="407">
        <f t="shared" si="84"/>
        <v>2.9994293037548317E-2</v>
      </c>
      <c r="AF92" s="407">
        <f t="shared" si="67"/>
        <v>3.5855999999999999E-2</v>
      </c>
      <c r="AG92" s="407">
        <f t="shared" si="68"/>
        <v>6.6247703644785591E-2</v>
      </c>
      <c r="AH92" s="407">
        <f t="shared" si="69"/>
        <v>0</v>
      </c>
      <c r="AI92">
        <f t="shared" si="70"/>
        <v>0</v>
      </c>
      <c r="AJ92" s="408">
        <f t="shared" si="71"/>
        <v>0.136714842</v>
      </c>
      <c r="AK92">
        <f t="shared" si="85"/>
        <v>4.8000000000000001E-2</v>
      </c>
      <c r="AL92" s="408">
        <f t="shared" si="72"/>
        <v>0.1215</v>
      </c>
      <c r="AM92" s="408">
        <f t="shared" si="86"/>
        <v>0.31645971316818772</v>
      </c>
      <c r="AN92" s="408">
        <f t="shared" si="90"/>
        <v>0.16949999999999998</v>
      </c>
      <c r="AO92" s="408">
        <f t="shared" si="73"/>
        <v>1.0419053384262602</v>
      </c>
      <c r="AP92">
        <f t="shared" si="74"/>
        <v>12.698999999999998</v>
      </c>
      <c r="AQ92" s="10">
        <f t="shared" si="91"/>
        <v>0.92417491331429324</v>
      </c>
      <c r="AR92" s="63">
        <f t="shared" si="75"/>
        <v>16.891171416242763</v>
      </c>
      <c r="AS92" s="63">
        <f t="shared" si="92"/>
        <v>3.3123851822392796</v>
      </c>
      <c r="AT92" s="10"/>
      <c r="AU92">
        <f t="shared" si="93"/>
        <v>92.417491331429318</v>
      </c>
      <c r="BE92" s="28"/>
      <c r="BF92" s="29"/>
    </row>
    <row r="93" spans="1:58" x14ac:dyDescent="0.25">
      <c r="G93">
        <v>84</v>
      </c>
      <c r="H93">
        <f t="shared" si="55"/>
        <v>2.52</v>
      </c>
      <c r="I93" s="407">
        <f t="shared" si="76"/>
        <v>0.21522999999999995</v>
      </c>
      <c r="J93" s="408">
        <f t="shared" si="56"/>
        <v>1.4273147368421049</v>
      </c>
      <c r="K93" s="408">
        <f t="shared" si="77"/>
        <v>3.2336573684210523</v>
      </c>
      <c r="L93" s="408">
        <f t="shared" si="78"/>
        <v>1.8063426315789477</v>
      </c>
      <c r="M93" s="63">
        <f t="shared" si="57"/>
        <v>0</v>
      </c>
      <c r="N93" s="407">
        <f t="shared" si="58"/>
        <v>2.5534621490244485</v>
      </c>
      <c r="O93" s="407">
        <f t="shared" si="79"/>
        <v>0.13177812394048283</v>
      </c>
      <c r="P93">
        <f t="shared" si="59"/>
        <v>0.2</v>
      </c>
      <c r="Q93" s="407">
        <f t="shared" si="80"/>
        <v>0.33177812394048284</v>
      </c>
      <c r="R93" s="9">
        <f t="shared" si="87"/>
        <v>0.41203027376705459</v>
      </c>
      <c r="S93" s="9">
        <f t="shared" si="81"/>
        <v>1.6976894650055398E-4</v>
      </c>
      <c r="T93" s="9">
        <f t="shared" si="88"/>
        <v>1.6976894650055398E-4</v>
      </c>
      <c r="U93" s="407">
        <f t="shared" si="60"/>
        <v>1.1846248192382742</v>
      </c>
      <c r="V93" s="409">
        <f t="shared" si="82"/>
        <v>2.8066719247106277E-3</v>
      </c>
      <c r="W93" s="407">
        <f t="shared" si="89"/>
        <v>2.8066719247106277E-3</v>
      </c>
      <c r="X93" s="407">
        <f t="shared" si="61"/>
        <v>1.1846248192382742</v>
      </c>
      <c r="Y93" s="407">
        <f t="shared" si="83"/>
        <v>8.420015774131883E-3</v>
      </c>
      <c r="Z93" s="407">
        <f t="shared" si="62"/>
        <v>0.18729121955276795</v>
      </c>
      <c r="AA93" s="407">
        <f t="shared" si="63"/>
        <v>0.14400000000000002</v>
      </c>
      <c r="AB93" s="407">
        <f t="shared" si="64"/>
        <v>0</v>
      </c>
      <c r="AC93" s="407">
        <f t="shared" si="65"/>
        <v>0.3402842751197393</v>
      </c>
      <c r="AD93" s="407">
        <f t="shared" si="66"/>
        <v>2.262041773298018</v>
      </c>
      <c r="AE93" s="407">
        <f t="shared" si="84"/>
        <v>3.0700997904871453E-2</v>
      </c>
      <c r="AF93" s="407">
        <f t="shared" si="67"/>
        <v>3.6288000000000001E-2</v>
      </c>
      <c r="AG93" s="407">
        <f t="shared" si="68"/>
        <v>6.740286494798152E-2</v>
      </c>
      <c r="AH93" s="407">
        <f t="shared" si="69"/>
        <v>0</v>
      </c>
      <c r="AI93">
        <f t="shared" si="70"/>
        <v>0</v>
      </c>
      <c r="AJ93" s="408">
        <f t="shared" si="71"/>
        <v>0.13671381600000002</v>
      </c>
      <c r="AK93">
        <f t="shared" si="85"/>
        <v>4.8000000000000001E-2</v>
      </c>
      <c r="AL93" s="408">
        <f t="shared" si="72"/>
        <v>0.1215</v>
      </c>
      <c r="AM93" s="408">
        <f t="shared" si="86"/>
        <v>0.31645971316818772</v>
      </c>
      <c r="AN93" s="408">
        <f t="shared" si="90"/>
        <v>0.16949999999999998</v>
      </c>
      <c r="AO93" s="408">
        <f t="shared" si="73"/>
        <v>1.0486555208794148</v>
      </c>
      <c r="AP93">
        <f t="shared" si="74"/>
        <v>12.851999999999999</v>
      </c>
      <c r="AQ93" s="10">
        <f t="shared" si="91"/>
        <v>0.92456071447103438</v>
      </c>
      <c r="AR93" s="63">
        <f t="shared" si="75"/>
        <v>17.014213755986965</v>
      </c>
      <c r="AS93" s="63">
        <f t="shared" si="92"/>
        <v>3.370143247399076</v>
      </c>
      <c r="AT93" s="10"/>
      <c r="AU93">
        <f t="shared" si="93"/>
        <v>92.45607144710344</v>
      </c>
      <c r="BE93" s="28"/>
      <c r="BF93" s="29"/>
    </row>
    <row r="94" spans="1:58" x14ac:dyDescent="0.25">
      <c r="G94">
        <v>85</v>
      </c>
      <c r="H94">
        <f t="shared" si="55"/>
        <v>2.5499999999999998</v>
      </c>
      <c r="I94" s="407">
        <f t="shared" si="76"/>
        <v>0.2152625</v>
      </c>
      <c r="J94" s="408">
        <f t="shared" si="56"/>
        <v>1.4275302631578946</v>
      </c>
      <c r="K94" s="408">
        <f t="shared" si="77"/>
        <v>3.2637651315789471</v>
      </c>
      <c r="L94" s="408">
        <f t="shared" si="78"/>
        <v>1.8362348684210525</v>
      </c>
      <c r="M94" s="63">
        <f t="shared" si="57"/>
        <v>0</v>
      </c>
      <c r="N94" s="407">
        <f t="shared" si="58"/>
        <v>2.583083471554743</v>
      </c>
      <c r="O94" s="407">
        <f t="shared" si="79"/>
        <v>0.13488641296562009</v>
      </c>
      <c r="P94">
        <f t="shared" si="59"/>
        <v>0.2</v>
      </c>
      <c r="Q94" s="407">
        <f t="shared" si="80"/>
        <v>0.33488641296562011</v>
      </c>
      <c r="R94" s="9">
        <f t="shared" si="87"/>
        <v>0.41209249085527389</v>
      </c>
      <c r="S94" s="9">
        <f t="shared" si="81"/>
        <v>1.6982022101930401E-4</v>
      </c>
      <c r="T94" s="9">
        <f t="shared" si="88"/>
        <v>1.6982022101930401E-4</v>
      </c>
      <c r="U94" s="407">
        <f t="shared" si="60"/>
        <v>1.198457480087286</v>
      </c>
      <c r="V94" s="409">
        <f t="shared" si="82"/>
        <v>2.8726006631543352E-3</v>
      </c>
      <c r="W94" s="407">
        <f t="shared" si="89"/>
        <v>2.8726006631543352E-3</v>
      </c>
      <c r="X94" s="407">
        <f t="shared" si="61"/>
        <v>1.198457480087286</v>
      </c>
      <c r="Y94" s="407">
        <f t="shared" si="83"/>
        <v>8.6178019894630059E-3</v>
      </c>
      <c r="Z94" s="407">
        <f t="shared" si="62"/>
        <v>0.18953931721629208</v>
      </c>
      <c r="AA94" s="407">
        <f t="shared" si="63"/>
        <v>0.14400000000000002</v>
      </c>
      <c r="AB94" s="407">
        <f t="shared" si="64"/>
        <v>0</v>
      </c>
      <c r="AC94" s="407">
        <f t="shared" si="65"/>
        <v>0.3427478658538029</v>
      </c>
      <c r="AD94" s="407">
        <f t="shared" si="66"/>
        <v>2.2882351036207216</v>
      </c>
      <c r="AE94" s="407">
        <f t="shared" si="84"/>
        <v>3.1416119336652809E-2</v>
      </c>
      <c r="AF94" s="407">
        <f t="shared" si="67"/>
        <v>3.6719999999999996E-2</v>
      </c>
      <c r="AG94" s="407">
        <f t="shared" si="68"/>
        <v>6.8566940775442925E-2</v>
      </c>
      <c r="AH94" s="407">
        <f t="shared" si="69"/>
        <v>0</v>
      </c>
      <c r="AI94">
        <f t="shared" si="70"/>
        <v>0</v>
      </c>
      <c r="AJ94" s="408">
        <f t="shared" si="71"/>
        <v>0.13671279</v>
      </c>
      <c r="AK94">
        <f t="shared" si="85"/>
        <v>4.8000000000000001E-2</v>
      </c>
      <c r="AL94" s="408">
        <f t="shared" si="72"/>
        <v>0.1215</v>
      </c>
      <c r="AM94" s="408">
        <f t="shared" si="86"/>
        <v>0.31645971316818772</v>
      </c>
      <c r="AN94" s="408">
        <f t="shared" si="90"/>
        <v>0.16949999999999998</v>
      </c>
      <c r="AO94" s="408">
        <f t="shared" si="73"/>
        <v>1.0554564304790395</v>
      </c>
      <c r="AP94">
        <f t="shared" si="74"/>
        <v>13.004999999999999</v>
      </c>
      <c r="AQ94" s="10">
        <f t="shared" si="91"/>
        <v>0.92493441193053216</v>
      </c>
      <c r="AR94" s="63">
        <f t="shared" si="75"/>
        <v>17.137393292690145</v>
      </c>
      <c r="AS94" s="63">
        <f t="shared" si="92"/>
        <v>3.4283470387721464</v>
      </c>
      <c r="AT94" s="10"/>
      <c r="AU94">
        <f t="shared" si="93"/>
        <v>92.493441193053215</v>
      </c>
      <c r="BE94" s="28"/>
      <c r="BF94" s="29"/>
    </row>
    <row r="95" spans="1:58" x14ac:dyDescent="0.25">
      <c r="G95">
        <v>86</v>
      </c>
      <c r="H95">
        <f t="shared" si="55"/>
        <v>2.58</v>
      </c>
      <c r="I95" s="407">
        <f t="shared" si="76"/>
        <v>0.21529499999999999</v>
      </c>
      <c r="J95" s="408">
        <f t="shared" si="56"/>
        <v>1.427745789473684</v>
      </c>
      <c r="K95" s="408">
        <f t="shared" si="77"/>
        <v>3.2938728947368423</v>
      </c>
      <c r="L95" s="408">
        <f t="shared" si="78"/>
        <v>1.8661271052631581</v>
      </c>
      <c r="M95" s="63">
        <f t="shared" si="57"/>
        <v>0</v>
      </c>
      <c r="N95" s="407">
        <f t="shared" si="58"/>
        <v>2.6127134368851066</v>
      </c>
      <c r="O95" s="407">
        <f t="shared" si="79"/>
        <v>0.13803303158563876</v>
      </c>
      <c r="P95">
        <f t="shared" si="59"/>
        <v>0.2</v>
      </c>
      <c r="Q95" s="407">
        <f t="shared" si="80"/>
        <v>0.3380330315856388</v>
      </c>
      <c r="R95" s="9">
        <f t="shared" si="87"/>
        <v>0.41215470794349313</v>
      </c>
      <c r="S95" s="9">
        <f t="shared" si="81"/>
        <v>1.6987150327998614E-4</v>
      </c>
      <c r="T95" s="9">
        <f t="shared" si="88"/>
        <v>1.6987150327998614E-4</v>
      </c>
      <c r="U95" s="407">
        <f t="shared" si="60"/>
        <v>1.212296219287458</v>
      </c>
      <c r="V95" s="409">
        <f t="shared" si="82"/>
        <v>2.939324246597329E-3</v>
      </c>
      <c r="W95" s="407">
        <f t="shared" si="89"/>
        <v>2.939324246597329E-3</v>
      </c>
      <c r="X95" s="407">
        <f t="shared" si="61"/>
        <v>1.212296219287458</v>
      </c>
      <c r="Y95" s="407">
        <f t="shared" si="83"/>
        <v>8.8179727397919867E-3</v>
      </c>
      <c r="Z95" s="407">
        <f t="shared" si="62"/>
        <v>0.19178741487981615</v>
      </c>
      <c r="AA95" s="407">
        <f t="shared" si="63"/>
        <v>0.14400000000000002</v>
      </c>
      <c r="AB95" s="407">
        <f t="shared" si="64"/>
        <v>0</v>
      </c>
      <c r="AC95" s="407">
        <f t="shared" si="65"/>
        <v>0.345214205510324</v>
      </c>
      <c r="AD95" s="407">
        <f t="shared" si="66"/>
        <v>2.3144350023237465</v>
      </c>
      <c r="AE95" s="407">
        <f t="shared" si="84"/>
        <v>3.2139656279887928E-2</v>
      </c>
      <c r="AF95" s="407">
        <f t="shared" si="67"/>
        <v>3.7151999999999998E-2</v>
      </c>
      <c r="AG95" s="407">
        <f t="shared" si="68"/>
        <v>6.9739939818839441E-2</v>
      </c>
      <c r="AH95" s="407">
        <f t="shared" si="69"/>
        <v>0</v>
      </c>
      <c r="AI95">
        <f t="shared" si="70"/>
        <v>0</v>
      </c>
      <c r="AJ95" s="408">
        <f t="shared" si="71"/>
        <v>0.13671176400000001</v>
      </c>
      <c r="AK95">
        <f t="shared" si="85"/>
        <v>4.8000000000000001E-2</v>
      </c>
      <c r="AL95" s="408">
        <f t="shared" si="72"/>
        <v>0.1215</v>
      </c>
      <c r="AM95" s="408">
        <f t="shared" si="86"/>
        <v>0.31645971316818772</v>
      </c>
      <c r="AN95" s="408">
        <f t="shared" si="90"/>
        <v>0.16949999999999998</v>
      </c>
      <c r="AO95" s="408">
        <f t="shared" si="73"/>
        <v>1.0623081366646794</v>
      </c>
      <c r="AP95">
        <f t="shared" si="74"/>
        <v>13.157999999999999</v>
      </c>
      <c r="AQ95" s="10">
        <f t="shared" si="91"/>
        <v>0.92529640522164947</v>
      </c>
      <c r="AR95" s="63">
        <f t="shared" si="75"/>
        <v>17.2607102755162</v>
      </c>
      <c r="AS95" s="63">
        <f t="shared" si="92"/>
        <v>3.486996990941972</v>
      </c>
      <c r="AT95" s="10"/>
      <c r="AU95">
        <f t="shared" si="93"/>
        <v>92.529640522164954</v>
      </c>
      <c r="BE95" s="28"/>
      <c r="BF95" s="29"/>
    </row>
    <row r="96" spans="1:58" x14ac:dyDescent="0.25">
      <c r="G96">
        <v>87</v>
      </c>
      <c r="H96">
        <f t="shared" si="55"/>
        <v>2.61</v>
      </c>
      <c r="I96" s="407">
        <f t="shared" si="76"/>
        <v>0.21532749999999998</v>
      </c>
      <c r="J96" s="408">
        <f t="shared" si="56"/>
        <v>1.4279613157894735</v>
      </c>
      <c r="K96" s="408">
        <f t="shared" si="77"/>
        <v>3.3239806578947366</v>
      </c>
      <c r="L96" s="408">
        <f t="shared" si="78"/>
        <v>1.8960193421052631</v>
      </c>
      <c r="M96" s="63">
        <f t="shared" si="57"/>
        <v>0</v>
      </c>
      <c r="N96" s="407">
        <f t="shared" si="58"/>
        <v>2.6423517542678905</v>
      </c>
      <c r="O96" s="407">
        <f t="shared" si="79"/>
        <v>0.14121803593884819</v>
      </c>
      <c r="P96">
        <f t="shared" si="59"/>
        <v>0.2</v>
      </c>
      <c r="Q96" s="407">
        <f t="shared" si="80"/>
        <v>0.3412180359388482</v>
      </c>
      <c r="R96" s="9">
        <f t="shared" si="87"/>
        <v>0.41221692503171237</v>
      </c>
      <c r="S96" s="9">
        <f t="shared" si="81"/>
        <v>1.6992279328260039E-4</v>
      </c>
      <c r="T96" s="9">
        <f t="shared" si="88"/>
        <v>1.6992279328260039E-4</v>
      </c>
      <c r="U96" s="407">
        <f t="shared" si="60"/>
        <v>1.2261409025966628</v>
      </c>
      <c r="V96" s="409">
        <f t="shared" si="82"/>
        <v>3.0068430260411175E-3</v>
      </c>
      <c r="W96" s="407">
        <f t="shared" si="89"/>
        <v>3.0068430260411175E-3</v>
      </c>
      <c r="X96" s="407">
        <f t="shared" si="61"/>
        <v>1.2261409025966628</v>
      </c>
      <c r="Y96" s="407">
        <f t="shared" si="83"/>
        <v>9.0205290781233526E-3</v>
      </c>
      <c r="Z96" s="407">
        <f t="shared" si="62"/>
        <v>0.19403551254334025</v>
      </c>
      <c r="AA96" s="407">
        <f t="shared" si="63"/>
        <v>0.14400000000000002</v>
      </c>
      <c r="AB96" s="407">
        <f t="shared" si="64"/>
        <v>0</v>
      </c>
      <c r="AC96" s="407">
        <f t="shared" si="65"/>
        <v>0.34768329908333545</v>
      </c>
      <c r="AD96" s="407">
        <f t="shared" si="66"/>
        <v>2.3406412113483004</v>
      </c>
      <c r="AE96" s="407">
        <f t="shared" si="84"/>
        <v>3.2871607681572233E-2</v>
      </c>
      <c r="AF96" s="407">
        <f t="shared" si="67"/>
        <v>3.7583999999999999E-2</v>
      </c>
      <c r="AG96" s="407">
        <f t="shared" si="68"/>
        <v>7.0921870864593034E-2</v>
      </c>
      <c r="AH96" s="407">
        <f t="shared" si="69"/>
        <v>0</v>
      </c>
      <c r="AI96">
        <f t="shared" si="70"/>
        <v>0</v>
      </c>
      <c r="AJ96" s="408">
        <f t="shared" si="71"/>
        <v>0.136710738</v>
      </c>
      <c r="AK96">
        <f t="shared" si="85"/>
        <v>4.8000000000000001E-2</v>
      </c>
      <c r="AL96" s="408">
        <f t="shared" si="72"/>
        <v>0.1215</v>
      </c>
      <c r="AM96" s="408">
        <f t="shared" si="86"/>
        <v>0.31645971316818772</v>
      </c>
      <c r="AN96" s="408">
        <f t="shared" si="90"/>
        <v>0.16949999999999998</v>
      </c>
      <c r="AO96" s="408">
        <f t="shared" si="73"/>
        <v>1.0692107097061003</v>
      </c>
      <c r="AP96">
        <f t="shared" si="74"/>
        <v>13.310999999999998</v>
      </c>
      <c r="AQ96" s="10">
        <f t="shared" si="91"/>
        <v>0.92564707629879006</v>
      </c>
      <c r="AR96" s="63">
        <f t="shared" si="75"/>
        <v>17.384164954166774</v>
      </c>
      <c r="AS96" s="63">
        <f t="shared" si="92"/>
        <v>3.5460935432296519</v>
      </c>
      <c r="AT96" s="10"/>
      <c r="AU96">
        <f t="shared" si="93"/>
        <v>92.56470762987901</v>
      </c>
      <c r="BE96" s="28"/>
      <c r="BF96" s="29"/>
    </row>
    <row r="97" spans="7:58" x14ac:dyDescent="0.25">
      <c r="G97">
        <v>88</v>
      </c>
      <c r="H97">
        <f t="shared" si="55"/>
        <v>2.64</v>
      </c>
      <c r="I97" s="407">
        <f t="shared" si="76"/>
        <v>0.21536</v>
      </c>
      <c r="J97" s="408">
        <f t="shared" si="56"/>
        <v>1.4281768421052627</v>
      </c>
      <c r="K97" s="408">
        <f t="shared" si="77"/>
        <v>3.3540884210526314</v>
      </c>
      <c r="L97" s="408">
        <f t="shared" si="78"/>
        <v>1.9259115789473689</v>
      </c>
      <c r="M97" s="63">
        <f t="shared" si="57"/>
        <v>0</v>
      </c>
      <c r="N97" s="407">
        <f t="shared" si="58"/>
        <v>2.6719981457753947</v>
      </c>
      <c r="O97" s="407">
        <f t="shared" si="79"/>
        <v>0.14444148289080974</v>
      </c>
      <c r="P97">
        <f t="shared" si="59"/>
        <v>0.2</v>
      </c>
      <c r="Q97" s="407">
        <f t="shared" si="80"/>
        <v>0.34444148289080978</v>
      </c>
      <c r="R97" s="9">
        <f t="shared" si="87"/>
        <v>0.41227914211993155</v>
      </c>
      <c r="S97" s="9">
        <f t="shared" si="81"/>
        <v>1.6997409102714674E-4</v>
      </c>
      <c r="T97" s="9">
        <f t="shared" si="88"/>
        <v>1.6997409102714674E-4</v>
      </c>
      <c r="U97" s="407">
        <f t="shared" si="60"/>
        <v>1.2399914016813207</v>
      </c>
      <c r="V97" s="409">
        <f t="shared" si="82"/>
        <v>3.0751573524872133E-3</v>
      </c>
      <c r="W97" s="407">
        <f t="shared" si="89"/>
        <v>3.0751573524872133E-3</v>
      </c>
      <c r="X97" s="407">
        <f t="shared" si="61"/>
        <v>1.2399914016813207</v>
      </c>
      <c r="Y97" s="407">
        <f t="shared" si="83"/>
        <v>9.2254720574616398E-3</v>
      </c>
      <c r="Z97" s="407">
        <f t="shared" si="62"/>
        <v>0.19628361020686433</v>
      </c>
      <c r="AA97" s="407">
        <f t="shared" si="63"/>
        <v>0.14400000000000002</v>
      </c>
      <c r="AB97" s="407">
        <f t="shared" si="64"/>
        <v>0</v>
      </c>
      <c r="AC97" s="407">
        <f t="shared" si="65"/>
        <v>0.3501551515776572</v>
      </c>
      <c r="AD97" s="407">
        <f t="shared" si="66"/>
        <v>2.3668534840128022</v>
      </c>
      <c r="AE97" s="407">
        <f t="shared" si="84"/>
        <v>3.3611972488701236E-2</v>
      </c>
      <c r="AF97" s="407">
        <f t="shared" si="67"/>
        <v>3.8016000000000001E-2</v>
      </c>
      <c r="AG97" s="407">
        <f t="shared" si="68"/>
        <v>7.2112742794077089E-2</v>
      </c>
      <c r="AH97" s="407">
        <f t="shared" si="69"/>
        <v>0</v>
      </c>
      <c r="AI97">
        <f t="shared" si="70"/>
        <v>0</v>
      </c>
      <c r="AJ97" s="408">
        <f t="shared" si="71"/>
        <v>0.13670971200000001</v>
      </c>
      <c r="AK97">
        <f t="shared" si="85"/>
        <v>4.8000000000000001E-2</v>
      </c>
      <c r="AL97" s="408">
        <f t="shared" si="72"/>
        <v>0.1215</v>
      </c>
      <c r="AM97" s="408">
        <f t="shared" si="86"/>
        <v>0.31645971316818772</v>
      </c>
      <c r="AN97" s="408">
        <f t="shared" si="90"/>
        <v>0.16949999999999998</v>
      </c>
      <c r="AO97" s="408">
        <f t="shared" si="73"/>
        <v>1.0761642207060584</v>
      </c>
      <c r="AP97">
        <f t="shared" si="74"/>
        <v>13.464</v>
      </c>
      <c r="AQ97" s="10">
        <f t="shared" si="91"/>
        <v>0.92598679049487376</v>
      </c>
      <c r="AR97" s="63">
        <f t="shared" si="75"/>
        <v>17.50775757888286</v>
      </c>
      <c r="AS97" s="63">
        <f t="shared" si="92"/>
        <v>3.6056371397038545</v>
      </c>
      <c r="AT97" s="10"/>
      <c r="AU97">
        <f t="shared" si="93"/>
        <v>92.598679049487373</v>
      </c>
      <c r="BE97" s="28"/>
      <c r="BF97" s="29"/>
    </row>
    <row r="98" spans="7:58" x14ac:dyDescent="0.25">
      <c r="G98">
        <v>89</v>
      </c>
      <c r="H98">
        <f t="shared" si="55"/>
        <v>2.67</v>
      </c>
      <c r="I98" s="407">
        <f t="shared" si="76"/>
        <v>0.21539249999999999</v>
      </c>
      <c r="J98" s="408">
        <f t="shared" si="56"/>
        <v>1.4283923684210522</v>
      </c>
      <c r="K98" s="408">
        <f t="shared" si="77"/>
        <v>3.3841961842105261</v>
      </c>
      <c r="L98" s="408">
        <f t="shared" si="78"/>
        <v>1.9558038157894737</v>
      </c>
      <c r="M98" s="63">
        <f t="shared" si="57"/>
        <v>0</v>
      </c>
      <c r="N98" s="407">
        <f t="shared" si="58"/>
        <v>2.7016523456051158</v>
      </c>
      <c r="O98" s="407">
        <f t="shared" si="79"/>
        <v>0.14770343003691019</v>
      </c>
      <c r="P98">
        <f t="shared" si="59"/>
        <v>0.2</v>
      </c>
      <c r="Q98" s="407">
        <f t="shared" si="80"/>
        <v>0.34770343003691018</v>
      </c>
      <c r="R98" s="9">
        <f t="shared" si="87"/>
        <v>0.41234135920815085</v>
      </c>
      <c r="S98" s="9">
        <f t="shared" si="81"/>
        <v>1.7002539651362529E-4</v>
      </c>
      <c r="T98" s="9">
        <f t="shared" si="88"/>
        <v>1.7002539651362529E-4</v>
      </c>
      <c r="U98" s="407">
        <f t="shared" si="60"/>
        <v>1.2538475937962161</v>
      </c>
      <c r="V98" s="409">
        <f t="shared" si="82"/>
        <v>3.1442675769371223E-3</v>
      </c>
      <c r="W98" s="407">
        <f t="shared" si="89"/>
        <v>3.1442675769371223E-3</v>
      </c>
      <c r="X98" s="407">
        <f t="shared" si="61"/>
        <v>1.2538475937962161</v>
      </c>
      <c r="Y98" s="407">
        <f t="shared" si="83"/>
        <v>9.4328027308113668E-3</v>
      </c>
      <c r="Z98" s="407">
        <f t="shared" si="62"/>
        <v>0.1985317078703884</v>
      </c>
      <c r="AA98" s="407">
        <f t="shared" si="63"/>
        <v>0.14400000000000002</v>
      </c>
      <c r="AB98" s="407">
        <f t="shared" si="64"/>
        <v>0</v>
      </c>
      <c r="AC98" s="407">
        <f t="shared" si="65"/>
        <v>0.35262976800892781</v>
      </c>
      <c r="AD98" s="407">
        <f t="shared" si="66"/>
        <v>2.3930715843963095</v>
      </c>
      <c r="AE98" s="407">
        <f t="shared" si="84"/>
        <v>3.4360749648270378E-2</v>
      </c>
      <c r="AF98" s="407">
        <f t="shared" si="67"/>
        <v>3.8447999999999996E-2</v>
      </c>
      <c r="AG98" s="407">
        <f t="shared" si="68"/>
        <v>7.3312564583817824E-2</v>
      </c>
      <c r="AH98" s="407">
        <f t="shared" si="69"/>
        <v>0</v>
      </c>
      <c r="AI98">
        <f t="shared" si="70"/>
        <v>0</v>
      </c>
      <c r="AJ98" s="408">
        <f t="shared" si="71"/>
        <v>0.136708686</v>
      </c>
      <c r="AK98">
        <f t="shared" si="85"/>
        <v>4.8000000000000001E-2</v>
      </c>
      <c r="AL98" s="408">
        <f t="shared" si="72"/>
        <v>0.1215</v>
      </c>
      <c r="AM98" s="408">
        <f t="shared" si="86"/>
        <v>0.31645971316818772</v>
      </c>
      <c r="AN98" s="408">
        <f t="shared" si="90"/>
        <v>0.16949999999999998</v>
      </c>
      <c r="AO98" s="408">
        <f t="shared" si="73"/>
        <v>1.0831687416031066</v>
      </c>
      <c r="AP98">
        <f t="shared" si="74"/>
        <v>13.616999999999999</v>
      </c>
      <c r="AQ98" s="10">
        <f t="shared" si="91"/>
        <v>0.92631589741295828</v>
      </c>
      <c r="AR98" s="63">
        <f t="shared" si="75"/>
        <v>17.63148840044639</v>
      </c>
      <c r="AS98" s="63">
        <f t="shared" si="92"/>
        <v>3.665628229190891</v>
      </c>
      <c r="AT98" s="10"/>
      <c r="AU98">
        <f t="shared" si="93"/>
        <v>92.631589741295826</v>
      </c>
      <c r="BE98" s="28"/>
      <c r="BF98" s="29"/>
    </row>
    <row r="99" spans="7:58" x14ac:dyDescent="0.25">
      <c r="G99">
        <v>90</v>
      </c>
      <c r="H99">
        <f t="shared" si="55"/>
        <v>2.7</v>
      </c>
      <c r="I99" s="407">
        <f t="shared" si="76"/>
        <v>0.21542500000000001</v>
      </c>
      <c r="J99" s="408">
        <f t="shared" si="56"/>
        <v>1.4286078947368421</v>
      </c>
      <c r="K99" s="408">
        <f t="shared" si="77"/>
        <v>3.4143039473684214</v>
      </c>
      <c r="L99" s="408">
        <f t="shared" si="78"/>
        <v>1.985696052631579</v>
      </c>
      <c r="M99" s="63">
        <f t="shared" si="57"/>
        <v>0</v>
      </c>
      <c r="N99" s="407">
        <f t="shared" si="58"/>
        <v>2.7313140994294369</v>
      </c>
      <c r="O99" s="407">
        <f t="shared" si="79"/>
        <v>0.151003935704972</v>
      </c>
      <c r="P99">
        <f t="shared" si="59"/>
        <v>0.2</v>
      </c>
      <c r="Q99" s="407">
        <f t="shared" si="80"/>
        <v>0.35100393570497201</v>
      </c>
      <c r="R99" s="9">
        <f t="shared" si="87"/>
        <v>0.4124035762963702</v>
      </c>
      <c r="S99" s="9">
        <f t="shared" si="81"/>
        <v>1.7007670974203605E-4</v>
      </c>
      <c r="T99" s="9">
        <f t="shared" si="88"/>
        <v>1.7007670974203605E-4</v>
      </c>
      <c r="U99" s="407">
        <f t="shared" si="60"/>
        <v>1.2677093614847916</v>
      </c>
      <c r="V99" s="409">
        <f t="shared" si="82"/>
        <v>3.2141740503923563E-3</v>
      </c>
      <c r="W99" s="407">
        <f t="shared" si="89"/>
        <v>3.2141740503923563E-3</v>
      </c>
      <c r="X99" s="407">
        <f t="shared" si="61"/>
        <v>1.2677093614847916</v>
      </c>
      <c r="Y99" s="407">
        <f t="shared" si="83"/>
        <v>9.6425221511770697E-3</v>
      </c>
      <c r="Z99" s="407">
        <f t="shared" si="62"/>
        <v>0.20077980553391256</v>
      </c>
      <c r="AA99" s="407">
        <f t="shared" si="63"/>
        <v>0.14400000000000002</v>
      </c>
      <c r="AB99" s="407">
        <f t="shared" si="64"/>
        <v>0</v>
      </c>
      <c r="AC99" s="407">
        <f t="shared" si="65"/>
        <v>0.35510715340363685</v>
      </c>
      <c r="AD99" s="407">
        <f t="shared" si="66"/>
        <v>2.4192952867613862</v>
      </c>
      <c r="AE99" s="407">
        <f t="shared" si="84"/>
        <v>3.5117938107275141E-2</v>
      </c>
      <c r="AF99" s="407">
        <f t="shared" si="67"/>
        <v>3.8880000000000005E-2</v>
      </c>
      <c r="AG99" s="407">
        <f t="shared" si="68"/>
        <v>7.4521345305698428E-2</v>
      </c>
      <c r="AH99" s="407">
        <f t="shared" si="69"/>
        <v>0</v>
      </c>
      <c r="AI99">
        <f t="shared" si="70"/>
        <v>0</v>
      </c>
      <c r="AJ99" s="408">
        <f t="shared" si="71"/>
        <v>0.13670766000000001</v>
      </c>
      <c r="AK99">
        <f t="shared" si="85"/>
        <v>4.8000000000000001E-2</v>
      </c>
      <c r="AL99" s="408">
        <f t="shared" si="72"/>
        <v>0.1215</v>
      </c>
      <c r="AM99" s="408">
        <f t="shared" si="86"/>
        <v>0.31645971316818772</v>
      </c>
      <c r="AN99" s="408">
        <f t="shared" si="90"/>
        <v>0.16949999999999998</v>
      </c>
      <c r="AO99" s="408">
        <f t="shared" si="73"/>
        <v>1.0902243451744418</v>
      </c>
      <c r="AP99">
        <f t="shared" si="74"/>
        <v>13.77</v>
      </c>
      <c r="AQ99" s="10">
        <f t="shared" si="91"/>
        <v>0.92663473176106725</v>
      </c>
      <c r="AR99" s="63">
        <f t="shared" si="75"/>
        <v>17.755357670181844</v>
      </c>
      <c r="AS99" s="63">
        <f t="shared" si="92"/>
        <v>3.7260672652849216</v>
      </c>
      <c r="AT99" s="10"/>
      <c r="AU99">
        <f t="shared" si="93"/>
        <v>92.66347317610672</v>
      </c>
      <c r="BE99" s="28"/>
      <c r="BF99" s="29"/>
    </row>
    <row r="100" spans="7:58" x14ac:dyDescent="0.25">
      <c r="G100">
        <v>91</v>
      </c>
      <c r="H100">
        <f t="shared" si="55"/>
        <v>2.73</v>
      </c>
      <c r="I100" s="407">
        <f t="shared" si="76"/>
        <v>0.21545749999999997</v>
      </c>
      <c r="J100" s="408">
        <f t="shared" si="56"/>
        <v>1.4288234210526312</v>
      </c>
      <c r="K100" s="408">
        <f t="shared" si="77"/>
        <v>3.4444117105263157</v>
      </c>
      <c r="L100" s="408">
        <f t="shared" si="78"/>
        <v>2.0155882894736843</v>
      </c>
      <c r="M100" s="63">
        <f t="shared" si="57"/>
        <v>0</v>
      </c>
      <c r="N100" s="407">
        <f t="shared" si="58"/>
        <v>2.7609831637864759</v>
      </c>
      <c r="O100" s="407">
        <f t="shared" si="79"/>
        <v>0.15434305895789871</v>
      </c>
      <c r="P100">
        <f t="shared" si="59"/>
        <v>0.2</v>
      </c>
      <c r="Q100" s="407">
        <f t="shared" si="80"/>
        <v>0.35434305895789875</v>
      </c>
      <c r="R100" s="9">
        <f t="shared" si="87"/>
        <v>0.41246579338458933</v>
      </c>
      <c r="S100" s="9">
        <f t="shared" si="81"/>
        <v>1.7012803071237873E-4</v>
      </c>
      <c r="T100" s="9">
        <f t="shared" si="88"/>
        <v>1.7012803071237873E-4</v>
      </c>
      <c r="U100" s="407">
        <f t="shared" si="60"/>
        <v>1.2815765922984126</v>
      </c>
      <c r="V100" s="409">
        <f t="shared" si="82"/>
        <v>3.2848771238544235E-3</v>
      </c>
      <c r="W100" s="407">
        <f t="shared" si="89"/>
        <v>3.2848771238544235E-3</v>
      </c>
      <c r="X100" s="407">
        <f t="shared" si="61"/>
        <v>1.2815765922984126</v>
      </c>
      <c r="Y100" s="407">
        <f t="shared" si="83"/>
        <v>9.8546313715632706E-3</v>
      </c>
      <c r="Z100" s="407">
        <f t="shared" si="62"/>
        <v>0.20302790319743666</v>
      </c>
      <c r="AA100" s="407">
        <f t="shared" si="63"/>
        <v>0.14400000000000002</v>
      </c>
      <c r="AB100" s="407">
        <f t="shared" si="64"/>
        <v>0</v>
      </c>
      <c r="AC100" s="407">
        <f t="shared" si="65"/>
        <v>0.35758731279915668</v>
      </c>
      <c r="AD100" s="407">
        <f t="shared" si="66"/>
        <v>2.4455243750134992</v>
      </c>
      <c r="AE100" s="407">
        <f t="shared" si="84"/>
        <v>3.5883536812710996E-2</v>
      </c>
      <c r="AF100" s="407">
        <f t="shared" si="67"/>
        <v>3.9312E-2</v>
      </c>
      <c r="AG100" s="407">
        <f t="shared" si="68"/>
        <v>7.5739094127165688E-2</v>
      </c>
      <c r="AH100" s="407">
        <f t="shared" si="69"/>
        <v>0</v>
      </c>
      <c r="AI100">
        <f t="shared" si="70"/>
        <v>0</v>
      </c>
      <c r="AJ100" s="408">
        <f t="shared" si="71"/>
        <v>0.13670663399999999</v>
      </c>
      <c r="AK100">
        <f t="shared" si="85"/>
        <v>4.8000000000000001E-2</v>
      </c>
      <c r="AL100" s="408">
        <f t="shared" si="72"/>
        <v>0.1215</v>
      </c>
      <c r="AM100" s="408">
        <f t="shared" si="86"/>
        <v>0.31645971316818772</v>
      </c>
      <c r="AN100" s="408">
        <f t="shared" si="90"/>
        <v>0.16949999999999998</v>
      </c>
      <c r="AO100" s="408">
        <f t="shared" si="73"/>
        <v>1.0973311050387879</v>
      </c>
      <c r="AP100">
        <f t="shared" si="74"/>
        <v>13.922999999999998</v>
      </c>
      <c r="AQ100" s="10">
        <f t="shared" si="91"/>
        <v>0.92694361413440007</v>
      </c>
      <c r="AR100" s="63">
        <f t="shared" si="75"/>
        <v>17.879365639957832</v>
      </c>
      <c r="AS100" s="63">
        <f t="shared" si="92"/>
        <v>3.7869547063582845</v>
      </c>
      <c r="AT100" s="10"/>
      <c r="AU100">
        <f t="shared" si="93"/>
        <v>92.694361413440006</v>
      </c>
      <c r="BE100" s="28"/>
      <c r="BF100" s="29"/>
    </row>
    <row r="101" spans="7:58" x14ac:dyDescent="0.25">
      <c r="G101">
        <v>92</v>
      </c>
      <c r="H101">
        <f t="shared" si="55"/>
        <v>2.7600000000000002</v>
      </c>
      <c r="I101" s="407">
        <f t="shared" si="76"/>
        <v>0.21548999999999999</v>
      </c>
      <c r="J101" s="408">
        <f t="shared" si="56"/>
        <v>1.4290389473684209</v>
      </c>
      <c r="K101" s="408">
        <f t="shared" si="77"/>
        <v>3.4745194736842109</v>
      </c>
      <c r="L101" s="408">
        <f t="shared" si="78"/>
        <v>2.0454805263157896</v>
      </c>
      <c r="M101" s="63">
        <f t="shared" si="57"/>
        <v>0</v>
      </c>
      <c r="N101" s="407">
        <f t="shared" si="58"/>
        <v>2.7906593055091218</v>
      </c>
      <c r="O101" s="407">
        <f t="shared" si="79"/>
        <v>0.15772085959635745</v>
      </c>
      <c r="P101">
        <f t="shared" si="59"/>
        <v>0.2</v>
      </c>
      <c r="Q101" s="407">
        <f t="shared" si="80"/>
        <v>0.35772085959635747</v>
      </c>
      <c r="R101" s="9">
        <f t="shared" si="87"/>
        <v>0.41252801047280863</v>
      </c>
      <c r="S101" s="9">
        <f t="shared" si="81"/>
        <v>1.7017935942465371E-4</v>
      </c>
      <c r="T101" s="9">
        <f t="shared" si="88"/>
        <v>1.7017935942465371E-4</v>
      </c>
      <c r="U101" s="407">
        <f t="shared" si="60"/>
        <v>1.2954491785332292</v>
      </c>
      <c r="V101" s="409">
        <f t="shared" si="82"/>
        <v>3.3563771483248366E-3</v>
      </c>
      <c r="W101" s="407">
        <f t="shared" si="89"/>
        <v>3.3563771483248366E-3</v>
      </c>
      <c r="X101" s="407">
        <f t="shared" si="61"/>
        <v>1.2954491785332292</v>
      </c>
      <c r="Y101" s="407">
        <f t="shared" si="83"/>
        <v>1.0069131444974511E-2</v>
      </c>
      <c r="Z101" s="407">
        <f t="shared" si="62"/>
        <v>0.20527600086096073</v>
      </c>
      <c r="AA101" s="407">
        <f t="shared" si="63"/>
        <v>0.14400000000000002</v>
      </c>
      <c r="AB101" s="407">
        <f t="shared" si="64"/>
        <v>0</v>
      </c>
      <c r="AC101" s="407">
        <f t="shared" si="65"/>
        <v>0.36007025124377501</v>
      </c>
      <c r="AD101" s="407">
        <f t="shared" si="66"/>
        <v>2.4717586421943052</v>
      </c>
      <c r="AE101" s="407">
        <f t="shared" si="84"/>
        <v>3.6657544711573412E-2</v>
      </c>
      <c r="AF101" s="407">
        <f t="shared" si="67"/>
        <v>3.9744000000000002E-2</v>
      </c>
      <c r="AG101" s="407">
        <f t="shared" si="68"/>
        <v>7.6965820311439323E-2</v>
      </c>
      <c r="AH101" s="407">
        <f t="shared" si="69"/>
        <v>0</v>
      </c>
      <c r="AI101">
        <f t="shared" si="70"/>
        <v>0</v>
      </c>
      <c r="AJ101" s="408">
        <f t="shared" si="71"/>
        <v>0.13670560800000001</v>
      </c>
      <c r="AK101">
        <f t="shared" si="85"/>
        <v>4.8000000000000001E-2</v>
      </c>
      <c r="AL101" s="408">
        <f t="shared" si="72"/>
        <v>0.1215</v>
      </c>
      <c r="AM101" s="408">
        <f t="shared" si="86"/>
        <v>0.31645971316818772</v>
      </c>
      <c r="AN101" s="408">
        <f t="shared" si="90"/>
        <v>0.16949999999999998</v>
      </c>
      <c r="AO101" s="408">
        <f t="shared" si="73"/>
        <v>1.1044890956593212</v>
      </c>
      <c r="AP101">
        <f t="shared" si="74"/>
        <v>14.076000000000001</v>
      </c>
      <c r="AQ101" s="10">
        <f t="shared" si="91"/>
        <v>0.92724285174875321</v>
      </c>
      <c r="AR101" s="63">
        <f t="shared" si="75"/>
        <v>18.00351256218875</v>
      </c>
      <c r="AS101" s="63">
        <f t="shared" si="92"/>
        <v>3.8482910155719661</v>
      </c>
      <c r="AT101" s="10"/>
      <c r="AU101">
        <f t="shared" si="93"/>
        <v>92.72428517487532</v>
      </c>
      <c r="BE101" s="28"/>
      <c r="BF101" s="29"/>
    </row>
    <row r="102" spans="7:58" x14ac:dyDescent="0.25">
      <c r="G102">
        <v>93</v>
      </c>
      <c r="H102">
        <f t="shared" si="55"/>
        <v>2.79</v>
      </c>
      <c r="I102" s="407">
        <f t="shared" si="76"/>
        <v>0.21552249999999998</v>
      </c>
      <c r="J102" s="408">
        <f t="shared" si="56"/>
        <v>1.4292544736842101</v>
      </c>
      <c r="K102" s="408">
        <f t="shared" si="77"/>
        <v>3.5046272368421052</v>
      </c>
      <c r="L102" s="408">
        <f t="shared" si="78"/>
        <v>2.0753727631578949</v>
      </c>
      <c r="M102" s="63">
        <f t="shared" si="57"/>
        <v>0</v>
      </c>
      <c r="N102" s="407">
        <f t="shared" si="58"/>
        <v>2.8203423011894957</v>
      </c>
      <c r="O102" s="407">
        <f t="shared" si="79"/>
        <v>0.16113739816149728</v>
      </c>
      <c r="P102">
        <f t="shared" si="59"/>
        <v>0.2</v>
      </c>
      <c r="Q102" s="407">
        <f t="shared" si="80"/>
        <v>0.36113739816149726</v>
      </c>
      <c r="R102" s="9">
        <f t="shared" si="87"/>
        <v>0.41259022756102781</v>
      </c>
      <c r="S102" s="9">
        <f t="shared" si="81"/>
        <v>1.7023069587886072E-4</v>
      </c>
      <c r="T102" s="9">
        <f t="shared" si="88"/>
        <v>1.7023069587886072E-4</v>
      </c>
      <c r="U102" s="407">
        <f t="shared" si="60"/>
        <v>1.3093270169833628</v>
      </c>
      <c r="V102" s="409">
        <f t="shared" si="82"/>
        <v>3.4286744748051028E-3</v>
      </c>
      <c r="W102" s="407">
        <f t="shared" si="89"/>
        <v>3.4286744748051028E-3</v>
      </c>
      <c r="X102" s="407">
        <f t="shared" si="61"/>
        <v>1.3093270169833628</v>
      </c>
      <c r="Y102" s="407">
        <f t="shared" si="83"/>
        <v>1.0286023424415308E-2</v>
      </c>
      <c r="Z102" s="407">
        <f t="shared" si="62"/>
        <v>0.20752409852448481</v>
      </c>
      <c r="AA102" s="407">
        <f t="shared" si="63"/>
        <v>0.14400000000000002</v>
      </c>
      <c r="AB102" s="407">
        <f t="shared" si="64"/>
        <v>0</v>
      </c>
      <c r="AC102" s="407">
        <f t="shared" si="65"/>
        <v>0.3625559737967271</v>
      </c>
      <c r="AD102" s="407">
        <f t="shared" si="66"/>
        <v>2.4979978900063764</v>
      </c>
      <c r="AE102" s="407">
        <f t="shared" si="84"/>
        <v>3.7439960750857849E-2</v>
      </c>
      <c r="AF102" s="407">
        <f t="shared" si="67"/>
        <v>4.0175999999999996E-2</v>
      </c>
      <c r="AG102" s="407">
        <f t="shared" si="68"/>
        <v>7.8201533217723537E-2</v>
      </c>
      <c r="AH102" s="407">
        <f t="shared" si="69"/>
        <v>0</v>
      </c>
      <c r="AI102">
        <f t="shared" si="70"/>
        <v>0</v>
      </c>
      <c r="AJ102" s="408">
        <f t="shared" si="71"/>
        <v>0.13670458200000002</v>
      </c>
      <c r="AK102">
        <f t="shared" si="85"/>
        <v>4.8000000000000001E-2</v>
      </c>
      <c r="AL102" s="408">
        <f t="shared" si="72"/>
        <v>0.1215</v>
      </c>
      <c r="AM102" s="408">
        <f t="shared" si="86"/>
        <v>0.31645971316818772</v>
      </c>
      <c r="AN102" s="408">
        <f t="shared" si="90"/>
        <v>0.16949999999999998</v>
      </c>
      <c r="AO102" s="408">
        <f t="shared" si="73"/>
        <v>1.1116983923466317</v>
      </c>
      <c r="AP102">
        <f t="shared" si="74"/>
        <v>14.228999999999999</v>
      </c>
      <c r="AQ102" s="10">
        <f t="shared" si="91"/>
        <v>0.92753273912866629</v>
      </c>
      <c r="AR102" s="63">
        <f t="shared" si="75"/>
        <v>18.127798689836354</v>
      </c>
      <c r="AS102" s="63">
        <f t="shared" si="92"/>
        <v>3.910076660886177</v>
      </c>
      <c r="AT102" s="10"/>
      <c r="AU102">
        <f t="shared" si="93"/>
        <v>92.753273912866632</v>
      </c>
      <c r="BE102" s="28"/>
      <c r="BF102" s="29"/>
    </row>
    <row r="103" spans="7:58" x14ac:dyDescent="0.25">
      <c r="G103">
        <v>94</v>
      </c>
      <c r="H103">
        <f t="shared" si="55"/>
        <v>2.82</v>
      </c>
      <c r="I103" s="407">
        <f t="shared" si="76"/>
        <v>0.21555499999999997</v>
      </c>
      <c r="J103" s="408">
        <f t="shared" si="56"/>
        <v>1.4294699999999996</v>
      </c>
      <c r="K103" s="408">
        <f t="shared" si="77"/>
        <v>3.5347349999999995</v>
      </c>
      <c r="L103" s="408">
        <f t="shared" si="78"/>
        <v>2.1052650000000002</v>
      </c>
      <c r="M103" s="63">
        <f t="shared" si="57"/>
        <v>0</v>
      </c>
      <c r="N103" s="407">
        <f t="shared" si="58"/>
        <v>2.850031936676324</v>
      </c>
      <c r="O103" s="407">
        <f t="shared" si="79"/>
        <v>0.16459273593770479</v>
      </c>
      <c r="P103">
        <f t="shared" si="59"/>
        <v>0.2</v>
      </c>
      <c r="Q103" s="407">
        <f t="shared" si="80"/>
        <v>0.3645927359377048</v>
      </c>
      <c r="R103" s="9">
        <f t="shared" si="87"/>
        <v>0.41265244464924705</v>
      </c>
      <c r="S103" s="9">
        <f t="shared" si="81"/>
        <v>1.7028204007499988E-4</v>
      </c>
      <c r="T103" s="9">
        <f t="shared" si="88"/>
        <v>1.7028204007499988E-4</v>
      </c>
      <c r="U103" s="407">
        <f t="shared" si="60"/>
        <v>1.3232100087092622</v>
      </c>
      <c r="V103" s="409">
        <f t="shared" si="82"/>
        <v>3.5017694542967318E-3</v>
      </c>
      <c r="W103" s="407">
        <f t="shared" si="89"/>
        <v>3.5017694542967318E-3</v>
      </c>
      <c r="X103" s="407">
        <f t="shared" si="61"/>
        <v>1.3232100087092622</v>
      </c>
      <c r="Y103" s="407">
        <f t="shared" si="83"/>
        <v>1.0505308362890195E-2</v>
      </c>
      <c r="Z103" s="407">
        <f t="shared" si="62"/>
        <v>0.20977219618800891</v>
      </c>
      <c r="AA103" s="407">
        <f t="shared" si="63"/>
        <v>0.14400000000000002</v>
      </c>
      <c r="AB103" s="407">
        <f t="shared" si="64"/>
        <v>0</v>
      </c>
      <c r="AC103" s="407">
        <f t="shared" si="65"/>
        <v>0.36504448552822849</v>
      </c>
      <c r="AD103" s="407">
        <f t="shared" si="66"/>
        <v>2.5242419283671351</v>
      </c>
      <c r="AE103" s="407">
        <f t="shared" si="84"/>
        <v>3.82307838775598E-2</v>
      </c>
      <c r="AF103" s="407">
        <f t="shared" si="67"/>
        <v>4.0607999999999998E-2</v>
      </c>
      <c r="AG103" s="407">
        <f t="shared" si="68"/>
        <v>7.9446242301421777E-2</v>
      </c>
      <c r="AH103" s="407">
        <f t="shared" si="69"/>
        <v>0</v>
      </c>
      <c r="AI103">
        <f t="shared" si="70"/>
        <v>0</v>
      </c>
      <c r="AJ103" s="408">
        <f t="shared" si="71"/>
        <v>0.136703556</v>
      </c>
      <c r="AK103">
        <f t="shared" si="85"/>
        <v>4.8000000000000001E-2</v>
      </c>
      <c r="AL103" s="408">
        <f t="shared" si="72"/>
        <v>0.1215</v>
      </c>
      <c r="AM103" s="408">
        <f t="shared" si="86"/>
        <v>0.31645971316818772</v>
      </c>
      <c r="AN103" s="408">
        <f t="shared" si="90"/>
        <v>0.16949999999999998</v>
      </c>
      <c r="AO103" s="408">
        <f t="shared" si="73"/>
        <v>1.1189590712617268</v>
      </c>
      <c r="AP103">
        <f t="shared" si="74"/>
        <v>14.381999999999998</v>
      </c>
      <c r="AQ103" s="10">
        <f t="shared" si="91"/>
        <v>0.9278135587535199</v>
      </c>
      <c r="AR103" s="63">
        <f t="shared" si="75"/>
        <v>18.252224276411425</v>
      </c>
      <c r="AS103" s="63">
        <f t="shared" si="92"/>
        <v>3.9723121150710887</v>
      </c>
      <c r="AT103" s="10"/>
      <c r="AU103">
        <f t="shared" si="93"/>
        <v>92.781355875351991</v>
      </c>
      <c r="BE103" s="28"/>
      <c r="BF103" s="29"/>
    </row>
    <row r="104" spans="7:58" x14ac:dyDescent="0.25">
      <c r="G104">
        <v>95</v>
      </c>
      <c r="H104">
        <f t="shared" si="55"/>
        <v>2.8499999999999996</v>
      </c>
      <c r="I104" s="407">
        <f t="shared" si="76"/>
        <v>0.21558750000000002</v>
      </c>
      <c r="J104" s="408">
        <f t="shared" si="56"/>
        <v>1.4296855263157893</v>
      </c>
      <c r="K104" s="408">
        <f t="shared" si="77"/>
        <v>3.5648427631578943</v>
      </c>
      <c r="L104" s="408">
        <f t="shared" si="78"/>
        <v>2.135157236842105</v>
      </c>
      <c r="M104" s="63">
        <f t="shared" si="57"/>
        <v>0</v>
      </c>
      <c r="N104" s="407">
        <f t="shared" si="58"/>
        <v>2.879728006602893</v>
      </c>
      <c r="O104" s="407">
        <f t="shared" si="79"/>
        <v>0.1680869349553962</v>
      </c>
      <c r="P104">
        <f t="shared" si="59"/>
        <v>0.2</v>
      </c>
      <c r="Q104" s="407">
        <f t="shared" si="80"/>
        <v>0.36808693495539624</v>
      </c>
      <c r="R104" s="9">
        <f t="shared" si="87"/>
        <v>0.4127146617374664</v>
      </c>
      <c r="S104" s="9">
        <f t="shared" si="81"/>
        <v>1.7033339201307133E-4</v>
      </c>
      <c r="T104" s="9">
        <f t="shared" si="88"/>
        <v>1.7033339201307133E-4</v>
      </c>
      <c r="U104" s="407">
        <f t="shared" si="60"/>
        <v>1.3370980588201518</v>
      </c>
      <c r="V104" s="409">
        <f t="shared" si="82"/>
        <v>3.5756624378012361E-3</v>
      </c>
      <c r="W104" s="407">
        <f t="shared" si="89"/>
        <v>3.5756624378012361E-3</v>
      </c>
      <c r="X104" s="407">
        <f t="shared" si="61"/>
        <v>1.3370980588201518</v>
      </c>
      <c r="Y104" s="407">
        <f t="shared" si="83"/>
        <v>1.0726987313403708E-2</v>
      </c>
      <c r="Z104" s="407">
        <f t="shared" si="62"/>
        <v>0.21202029385153298</v>
      </c>
      <c r="AA104" s="407">
        <f t="shared" si="63"/>
        <v>0.14400000000000002</v>
      </c>
      <c r="AB104" s="407">
        <f t="shared" si="64"/>
        <v>0</v>
      </c>
      <c r="AC104" s="407">
        <f t="shared" si="65"/>
        <v>0.36753579151950699</v>
      </c>
      <c r="AD104" s="407">
        <f t="shared" si="66"/>
        <v>2.550490574989928</v>
      </c>
      <c r="AE104" s="407">
        <f t="shared" si="84"/>
        <v>3.9030013038674718E-2</v>
      </c>
      <c r="AF104" s="407">
        <f t="shared" si="67"/>
        <v>4.1039999999999993E-2</v>
      </c>
      <c r="AG104" s="407">
        <f t="shared" si="68"/>
        <v>8.0699957114353446E-2</v>
      </c>
      <c r="AH104" s="407">
        <f t="shared" si="69"/>
        <v>0</v>
      </c>
      <c r="AI104">
        <f t="shared" si="70"/>
        <v>0</v>
      </c>
      <c r="AJ104" s="408">
        <f t="shared" si="71"/>
        <v>0.13670253000000002</v>
      </c>
      <c r="AK104">
        <f t="shared" si="85"/>
        <v>4.8000000000000001E-2</v>
      </c>
      <c r="AL104" s="408">
        <f t="shared" si="72"/>
        <v>0.1215</v>
      </c>
      <c r="AM104" s="408">
        <f t="shared" si="86"/>
        <v>0.31645971316818772</v>
      </c>
      <c r="AN104" s="408">
        <f t="shared" si="90"/>
        <v>0.16949999999999998</v>
      </c>
      <c r="AO104" s="408">
        <f t="shared" si="73"/>
        <v>1.126271209419071</v>
      </c>
      <c r="AP104">
        <f t="shared" si="74"/>
        <v>14.534999999999997</v>
      </c>
      <c r="AQ104" s="10">
        <f t="shared" si="91"/>
        <v>0.92808558166455191</v>
      </c>
      <c r="AR104" s="63">
        <f t="shared" si="75"/>
        <v>18.376789575975351</v>
      </c>
      <c r="AS104" s="63">
        <f t="shared" si="92"/>
        <v>4.0349978557176724</v>
      </c>
      <c r="AT104" s="10"/>
      <c r="AU104">
        <f t="shared" si="93"/>
        <v>92.808558166455185</v>
      </c>
      <c r="BE104" s="28"/>
      <c r="BF104" s="29"/>
    </row>
    <row r="105" spans="7:58" x14ac:dyDescent="0.25">
      <c r="G105">
        <v>96</v>
      </c>
      <c r="H105">
        <f t="shared" si="55"/>
        <v>2.88</v>
      </c>
      <c r="I105" s="407">
        <f t="shared" si="76"/>
        <v>0.21562000000000001</v>
      </c>
      <c r="J105" s="408">
        <f t="shared" si="56"/>
        <v>1.4299010526315787</v>
      </c>
      <c r="K105" s="408">
        <f t="shared" si="77"/>
        <v>3.594950526315789</v>
      </c>
      <c r="L105" s="408">
        <f t="shared" si="78"/>
        <v>2.1650494736842107</v>
      </c>
      <c r="M105" s="63">
        <f t="shared" si="57"/>
        <v>0</v>
      </c>
      <c r="N105" s="407">
        <f t="shared" si="58"/>
        <v>2.9094303139434485</v>
      </c>
      <c r="O105" s="407">
        <f t="shared" si="79"/>
        <v>0.17162005799384708</v>
      </c>
      <c r="P105">
        <f t="shared" si="59"/>
        <v>0.2</v>
      </c>
      <c r="Q105" s="407">
        <f t="shared" si="80"/>
        <v>0.37162005799384712</v>
      </c>
      <c r="R105" s="9">
        <f t="shared" si="87"/>
        <v>0.41277687882568564</v>
      </c>
      <c r="S105" s="9">
        <f t="shared" si="81"/>
        <v>1.7038475169307477E-4</v>
      </c>
      <c r="T105" s="9">
        <f t="shared" si="88"/>
        <v>1.7038475169307477E-4</v>
      </c>
      <c r="U105" s="407">
        <f t="shared" si="60"/>
        <v>1.3509910762695883</v>
      </c>
      <c r="V105" s="409">
        <f t="shared" si="82"/>
        <v>3.6503537763201213E-3</v>
      </c>
      <c r="W105" s="407">
        <f t="shared" si="89"/>
        <v>3.6503537763201213E-3</v>
      </c>
      <c r="X105" s="407">
        <f t="shared" si="61"/>
        <v>1.3509910762695883</v>
      </c>
      <c r="Y105" s="407">
        <f t="shared" si="83"/>
        <v>1.0951061328960364E-2</v>
      </c>
      <c r="Z105" s="407">
        <f t="shared" si="62"/>
        <v>0.21426839151505711</v>
      </c>
      <c r="AA105" s="407">
        <f t="shared" si="63"/>
        <v>0.14400000000000002</v>
      </c>
      <c r="AB105" s="407">
        <f t="shared" si="64"/>
        <v>0</v>
      </c>
      <c r="AC105" s="407">
        <f t="shared" ref="AC105:AC109" si="94">(AB105+AA105+Z105+Y105*(1+RdsonTopTc*Ta-RdsonTopTc*25))/(1-Y105*RdsonTopTc*ThetaJaTop)</f>
        <v>0.37002989686283622</v>
      </c>
      <c r="AD105" s="407">
        <f t="shared" si="66"/>
        <v>2.5767436549903473</v>
      </c>
      <c r="AE105" s="407">
        <f t="shared" si="84"/>
        <v>3.9837647181198081E-2</v>
      </c>
      <c r="AF105" s="407">
        <f t="shared" si="67"/>
        <v>4.1471999999999995E-2</v>
      </c>
      <c r="AG105" s="407">
        <f t="shared" ref="AG105:AG109" si="95">(AF105+AE105*(1+RdsonBotTc*Ta-RdsonBotTc*25))/(1-AE105*RdsonBotTc*ThetaJaBot)</f>
        <v>8.1962687304973747E-2</v>
      </c>
      <c r="AH105" s="407">
        <f t="shared" si="69"/>
        <v>0</v>
      </c>
      <c r="AI105">
        <f t="shared" si="70"/>
        <v>0</v>
      </c>
      <c r="AJ105" s="408">
        <f t="shared" si="71"/>
        <v>0.136701504</v>
      </c>
      <c r="AK105">
        <f t="shared" si="85"/>
        <v>4.8000000000000001E-2</v>
      </c>
      <c r="AL105" s="408">
        <f t="shared" si="72"/>
        <v>0.1215</v>
      </c>
      <c r="AM105" s="408">
        <f t="shared" si="86"/>
        <v>0.31645971316818772</v>
      </c>
      <c r="AN105" s="408">
        <f t="shared" si="90"/>
        <v>0.16949999999999998</v>
      </c>
      <c r="AO105" s="408">
        <f t="shared" ref="AO105:AO109" si="96">SUM(Q105,T105,W105,AC105,AJ105,AI105,AG105,AN105, AH105)</f>
        <v>1.1336348846896702</v>
      </c>
      <c r="AP105">
        <f t="shared" si="74"/>
        <v>14.687999999999999</v>
      </c>
      <c r="AQ105" s="10">
        <f t="shared" si="91"/>
        <v>0.92834906803552464</v>
      </c>
      <c r="AR105" s="63">
        <f t="shared" si="75"/>
        <v>18.50149484314181</v>
      </c>
      <c r="AS105" s="63">
        <f t="shared" si="92"/>
        <v>4.0981343652486872</v>
      </c>
      <c r="AT105" s="10"/>
      <c r="AU105">
        <f t="shared" si="93"/>
        <v>92.834906803552457</v>
      </c>
      <c r="BE105" s="28"/>
      <c r="BF105" s="29"/>
    </row>
    <row r="106" spans="7:58" x14ac:dyDescent="0.25">
      <c r="G106">
        <v>97</v>
      </c>
      <c r="H106">
        <f t="shared" si="55"/>
        <v>2.91</v>
      </c>
      <c r="I106" s="407">
        <f t="shared" si="76"/>
        <v>0.2156525</v>
      </c>
      <c r="J106" s="408">
        <f t="shared" si="56"/>
        <v>1.4301165789473682</v>
      </c>
      <c r="K106" s="408">
        <f t="shared" si="77"/>
        <v>3.6250582894736842</v>
      </c>
      <c r="L106" s="408">
        <f t="shared" si="78"/>
        <v>2.194941710526316</v>
      </c>
      <c r="M106" s="63">
        <f t="shared" si="57"/>
        <v>0</v>
      </c>
      <c r="N106" s="407">
        <f t="shared" si="58"/>
        <v>2.9391386695960793</v>
      </c>
      <c r="O106" s="407">
        <f t="shared" si="79"/>
        <v>0.17519216858405939</v>
      </c>
      <c r="P106">
        <f t="shared" si="59"/>
        <v>0.2</v>
      </c>
      <c r="Q106" s="407">
        <f t="shared" si="80"/>
        <v>0.3751921685840594</v>
      </c>
      <c r="R106" s="9">
        <f t="shared" si="87"/>
        <v>0.41283909591390489</v>
      </c>
      <c r="S106" s="9">
        <f t="shared" si="81"/>
        <v>1.7043611911501036E-4</v>
      </c>
      <c r="T106" s="9">
        <f t="shared" si="88"/>
        <v>1.7043611911501036E-4</v>
      </c>
      <c r="U106" s="407">
        <f t="shared" si="60"/>
        <v>1.3648889736632244</v>
      </c>
      <c r="V106" s="409">
        <f t="shared" si="82"/>
        <v>3.7258438208549001E-3</v>
      </c>
      <c r="W106" s="407">
        <f t="shared" si="89"/>
        <v>3.7258438208549001E-3</v>
      </c>
      <c r="X106" s="407">
        <f t="shared" si="61"/>
        <v>1.3648889736632244</v>
      </c>
      <c r="Y106" s="407">
        <f t="shared" si="83"/>
        <v>1.1177531462564699E-2</v>
      </c>
      <c r="Z106" s="407">
        <f t="shared" si="62"/>
        <v>0.21651648917858121</v>
      </c>
      <c r="AA106" s="407">
        <f t="shared" si="63"/>
        <v>0.14400000000000002</v>
      </c>
      <c r="AB106" s="407">
        <f t="shared" si="64"/>
        <v>0</v>
      </c>
      <c r="AC106" s="407">
        <f t="shared" si="94"/>
        <v>0.37252680666156768</v>
      </c>
      <c r="AD106" s="407">
        <f t="shared" si="66"/>
        <v>2.6030010005160507</v>
      </c>
      <c r="AE106" s="407">
        <f t="shared" si="84"/>
        <v>4.0653685252125364E-2</v>
      </c>
      <c r="AF106" s="407">
        <f t="shared" si="67"/>
        <v>4.1904000000000004E-2</v>
      </c>
      <c r="AG106" s="407">
        <f t="shared" si="95"/>
        <v>8.3234442618595875E-2</v>
      </c>
      <c r="AH106" s="407">
        <f t="shared" si="69"/>
        <v>0</v>
      </c>
      <c r="AI106">
        <f t="shared" si="70"/>
        <v>0</v>
      </c>
      <c r="AJ106" s="408">
        <f t="shared" si="71"/>
        <v>0.13670047800000001</v>
      </c>
      <c r="AK106">
        <f t="shared" si="85"/>
        <v>4.8000000000000001E-2</v>
      </c>
      <c r="AL106" s="408">
        <f t="shared" si="72"/>
        <v>0.1215</v>
      </c>
      <c r="AM106" s="408">
        <f t="shared" si="86"/>
        <v>0.31645971316818772</v>
      </c>
      <c r="AN106" s="408">
        <f t="shared" si="90"/>
        <v>0.16949999999999998</v>
      </c>
      <c r="AO106" s="408">
        <f t="shared" si="96"/>
        <v>1.1410501758041929</v>
      </c>
      <c r="AP106">
        <f t="shared" si="74"/>
        <v>14.840999999999999</v>
      </c>
      <c r="AQ106" s="10">
        <f t="shared" si="91"/>
        <v>0.92860426770955395</v>
      </c>
      <c r="AR106" s="63">
        <f t="shared" si="75"/>
        <v>18.626340333078385</v>
      </c>
      <c r="AS106" s="63">
        <f t="shared" si="92"/>
        <v>4.1617221309297934</v>
      </c>
      <c r="AT106" s="10"/>
      <c r="AU106">
        <f t="shared" si="93"/>
        <v>92.860426770955399</v>
      </c>
      <c r="BE106" s="28"/>
      <c r="BF106" s="29"/>
    </row>
    <row r="107" spans="7:58" x14ac:dyDescent="0.25">
      <c r="G107">
        <v>98</v>
      </c>
      <c r="H107">
        <f t="shared" si="55"/>
        <v>2.94</v>
      </c>
      <c r="I107" s="407">
        <f t="shared" si="76"/>
        <v>0.21568499999999999</v>
      </c>
      <c r="J107" s="408">
        <f t="shared" si="56"/>
        <v>1.4303321052631577</v>
      </c>
      <c r="K107" s="408">
        <f t="shared" si="77"/>
        <v>3.6551660526315786</v>
      </c>
      <c r="L107" s="408">
        <f t="shared" si="78"/>
        <v>2.2248339473684213</v>
      </c>
      <c r="M107" s="63">
        <f t="shared" si="57"/>
        <v>0</v>
      </c>
      <c r="N107" s="407">
        <f t="shared" si="58"/>
        <v>2.968852891990251</v>
      </c>
      <c r="O107" s="407">
        <f t="shared" si="79"/>
        <v>0.17880333101166609</v>
      </c>
      <c r="P107">
        <f t="shared" si="59"/>
        <v>0.2</v>
      </c>
      <c r="Q107" s="407">
        <f t="shared" si="80"/>
        <v>0.37880333101166608</v>
      </c>
      <c r="R107" s="9">
        <f t="shared" si="87"/>
        <v>0.41290131300212413</v>
      </c>
      <c r="S107" s="9">
        <f t="shared" si="81"/>
        <v>1.7048749427887809E-4</v>
      </c>
      <c r="T107" s="9">
        <f t="shared" si="88"/>
        <v>1.7048749427887809E-4</v>
      </c>
      <c r="U107" s="407">
        <f t="shared" si="60"/>
        <v>1.3787916670779308</v>
      </c>
      <c r="V107" s="409">
        <f t="shared" si="82"/>
        <v>3.8021329224070793E-3</v>
      </c>
      <c r="W107" s="407">
        <f t="shared" si="89"/>
        <v>3.8021329224070793E-3</v>
      </c>
      <c r="X107" s="407">
        <f t="shared" si="61"/>
        <v>1.3787916670779308</v>
      </c>
      <c r="Y107" s="407">
        <f t="shared" si="83"/>
        <v>1.1406398767221238E-2</v>
      </c>
      <c r="Z107" s="407">
        <f t="shared" si="62"/>
        <v>0.21876458684210531</v>
      </c>
      <c r="AA107" s="407">
        <f t="shared" si="63"/>
        <v>0.14400000000000002</v>
      </c>
      <c r="AB107" s="407">
        <f t="shared" si="64"/>
        <v>0</v>
      </c>
      <c r="AC107" s="407">
        <f t="shared" si="94"/>
        <v>0.37502652603016368</v>
      </c>
      <c r="AD107" s="407">
        <f t="shared" si="66"/>
        <v>2.6292624503984641</v>
      </c>
      <c r="AE107" s="407">
        <f t="shared" si="84"/>
        <v>4.1478126198452016E-2</v>
      </c>
      <c r="AF107" s="407">
        <f t="shared" si="67"/>
        <v>4.2335999999999999E-2</v>
      </c>
      <c r="AG107" s="407">
        <f t="shared" si="95"/>
        <v>8.4515232897615797E-2</v>
      </c>
      <c r="AH107" s="407">
        <f t="shared" si="69"/>
        <v>0</v>
      </c>
      <c r="AI107">
        <f t="shared" si="70"/>
        <v>0</v>
      </c>
      <c r="AJ107" s="408">
        <f t="shared" si="71"/>
        <v>0.136699452</v>
      </c>
      <c r="AK107">
        <f t="shared" si="85"/>
        <v>4.8000000000000001E-2</v>
      </c>
      <c r="AL107" s="408">
        <f t="shared" si="72"/>
        <v>0.1215</v>
      </c>
      <c r="AM107" s="408">
        <f t="shared" si="86"/>
        <v>0.31645971316818772</v>
      </c>
      <c r="AN107" s="408">
        <f t="shared" si="90"/>
        <v>0.16949999999999998</v>
      </c>
      <c r="AO107" s="408">
        <f t="shared" si="96"/>
        <v>1.1485171623561314</v>
      </c>
      <c r="AP107">
        <f t="shared" si="74"/>
        <v>14.993999999999998</v>
      </c>
      <c r="AQ107" s="10">
        <f t="shared" si="91"/>
        <v>0.92885142070442162</v>
      </c>
      <c r="AR107" s="63">
        <f t="shared" si="75"/>
        <v>18.751326301508183</v>
      </c>
      <c r="AS107" s="63">
        <f t="shared" si="92"/>
        <v>4.22576164488079</v>
      </c>
      <c r="AT107" s="10"/>
      <c r="AU107">
        <f t="shared" si="93"/>
        <v>92.885142070442157</v>
      </c>
      <c r="BE107" s="28"/>
      <c r="BF107" s="29"/>
    </row>
    <row r="108" spans="7:58" x14ac:dyDescent="0.25">
      <c r="G108">
        <v>99</v>
      </c>
      <c r="H108">
        <f t="shared" si="55"/>
        <v>2.9699999999999998</v>
      </c>
      <c r="I108" s="407">
        <f t="shared" si="76"/>
        <v>0.21571750000000001</v>
      </c>
      <c r="J108" s="408">
        <f t="shared" si="56"/>
        <v>1.4305476315789474</v>
      </c>
      <c r="K108" s="408">
        <f t="shared" si="77"/>
        <v>3.6852738157894733</v>
      </c>
      <c r="L108" s="408">
        <f t="shared" si="78"/>
        <v>2.2547261842105262</v>
      </c>
      <c r="M108" s="63">
        <f t="shared" si="57"/>
        <v>0</v>
      </c>
      <c r="N108" s="407">
        <f t="shared" si="58"/>
        <v>2.9985728067173349</v>
      </c>
      <c r="O108" s="407">
        <f t="shared" si="79"/>
        <v>0.182453610319874</v>
      </c>
      <c r="P108">
        <f t="shared" si="59"/>
        <v>0.2</v>
      </c>
      <c r="Q108" s="407">
        <f t="shared" si="80"/>
        <v>0.38245361031987402</v>
      </c>
      <c r="R108" s="9">
        <f t="shared" si="87"/>
        <v>0.41296353009034342</v>
      </c>
      <c r="S108" s="9">
        <f t="shared" si="81"/>
        <v>1.7053887718467798E-4</v>
      </c>
      <c r="T108" s="9">
        <f t="shared" si="88"/>
        <v>1.7053887718467798E-4</v>
      </c>
      <c r="U108" s="407">
        <f t="shared" si="60"/>
        <v>1.392699075891517</v>
      </c>
      <c r="V108" s="409">
        <f t="shared" si="82"/>
        <v>3.8792214319781711E-3</v>
      </c>
      <c r="W108" s="407">
        <f t="shared" si="89"/>
        <v>3.8792214319781711E-3</v>
      </c>
      <c r="X108" s="407">
        <f t="shared" si="61"/>
        <v>1.392699075891517</v>
      </c>
      <c r="Y108" s="407">
        <f t="shared" si="83"/>
        <v>1.1637664295934512E-2</v>
      </c>
      <c r="Z108" s="407">
        <f t="shared" si="62"/>
        <v>0.22101268450562939</v>
      </c>
      <c r="AA108" s="407">
        <f t="shared" si="63"/>
        <v>0.14400000000000002</v>
      </c>
      <c r="AB108" s="407">
        <f t="shared" si="64"/>
        <v>0</v>
      </c>
      <c r="AC108" s="407">
        <f t="shared" si="94"/>
        <v>0.37752906009423115</v>
      </c>
      <c r="AD108" s="407">
        <f t="shared" si="66"/>
        <v>2.6555278498248875</v>
      </c>
      <c r="AE108" s="407">
        <f t="shared" si="84"/>
        <v>4.2310968967173547E-2</v>
      </c>
      <c r="AF108" s="407">
        <f t="shared" si="67"/>
        <v>4.2767999999999994E-2</v>
      </c>
      <c r="AG108" s="407">
        <f t="shared" si="95"/>
        <v>8.5805068081740085E-2</v>
      </c>
      <c r="AH108" s="407">
        <f t="shared" si="69"/>
        <v>0</v>
      </c>
      <c r="AI108">
        <f t="shared" si="70"/>
        <v>0</v>
      </c>
      <c r="AJ108" s="408">
        <f t="shared" si="71"/>
        <v>0.13669842600000001</v>
      </c>
      <c r="AK108">
        <f t="shared" si="85"/>
        <v>4.8000000000000001E-2</v>
      </c>
      <c r="AL108" s="408">
        <f t="shared" si="72"/>
        <v>0.1215</v>
      </c>
      <c r="AM108" s="408">
        <f t="shared" si="86"/>
        <v>0.31645971316818772</v>
      </c>
      <c r="AN108" s="408">
        <f t="shared" si="90"/>
        <v>0.16949999999999998</v>
      </c>
      <c r="AO108" s="408">
        <f t="shared" si="96"/>
        <v>1.1560359248050081</v>
      </c>
      <c r="AP108">
        <f t="shared" si="74"/>
        <v>15.146999999999998</v>
      </c>
      <c r="AQ108" s="10">
        <f t="shared" si="91"/>
        <v>0.92909075768850491</v>
      </c>
      <c r="AR108" s="63">
        <f t="shared" si="75"/>
        <v>18.876453004711557</v>
      </c>
      <c r="AS108" s="63">
        <f t="shared" si="92"/>
        <v>4.2902534040870046</v>
      </c>
      <c r="AT108" s="10"/>
      <c r="AU108">
        <f t="shared" si="93"/>
        <v>92.909075768850485</v>
      </c>
      <c r="BE108" s="28"/>
      <c r="BF108" s="29"/>
    </row>
    <row r="109" spans="7:58" x14ac:dyDescent="0.25">
      <c r="G109">
        <v>100</v>
      </c>
      <c r="H109">
        <f t="shared" si="55"/>
        <v>3</v>
      </c>
      <c r="I109" s="407">
        <f t="shared" si="76"/>
        <v>0.21574999999999997</v>
      </c>
      <c r="J109" s="408">
        <f t="shared" si="56"/>
        <v>1.4307631578947366</v>
      </c>
      <c r="K109" s="408">
        <f t="shared" si="77"/>
        <v>3.7153815789473681</v>
      </c>
      <c r="L109" s="408">
        <f t="shared" si="78"/>
        <v>2.2846184210526319</v>
      </c>
      <c r="M109" s="63">
        <f t="shared" si="57"/>
        <v>0</v>
      </c>
      <c r="N109" s="407">
        <f t="shared" si="58"/>
        <v>3.0282982461825667</v>
      </c>
      <c r="O109" s="407">
        <f t="shared" si="79"/>
        <v>0.1861430723124449</v>
      </c>
      <c r="P109">
        <f t="shared" si="59"/>
        <v>0.2</v>
      </c>
      <c r="Q109" s="407">
        <f t="shared" si="80"/>
        <v>0.38614307231244493</v>
      </c>
      <c r="R109" s="9">
        <f t="shared" si="87"/>
        <v>0.41302574717856261</v>
      </c>
      <c r="S109" s="9">
        <f t="shared" si="81"/>
        <v>1.705902678324099E-4</v>
      </c>
      <c r="T109" s="9">
        <f t="shared" si="88"/>
        <v>1.705902678324099E-4</v>
      </c>
      <c r="U109" s="407">
        <f t="shared" si="60"/>
        <v>1.4066111226223266</v>
      </c>
      <c r="V109" s="409">
        <f t="shared" si="82"/>
        <v>3.9571097005696833E-3</v>
      </c>
      <c r="W109" s="407">
        <f t="shared" si="89"/>
        <v>3.9571097005696833E-3</v>
      </c>
      <c r="X109" s="407">
        <f t="shared" si="61"/>
        <v>1.4066111226223266</v>
      </c>
      <c r="Y109" s="407">
        <f t="shared" si="83"/>
        <v>1.1871329101709051E-2</v>
      </c>
      <c r="Z109" s="407">
        <f t="shared" si="62"/>
        <v>0.22326078216915349</v>
      </c>
      <c r="AA109" s="407">
        <f t="shared" si="63"/>
        <v>0.14400000000000002</v>
      </c>
      <c r="AB109" s="407">
        <f t="shared" si="64"/>
        <v>0</v>
      </c>
      <c r="AC109" s="407">
        <f t="shared" si="94"/>
        <v>0.38003441399055399</v>
      </c>
      <c r="AD109" s="407">
        <f t="shared" si="66"/>
        <v>2.6817970500296191</v>
      </c>
      <c r="AE109" s="407">
        <f t="shared" si="84"/>
        <v>4.3152212505285399E-2</v>
      </c>
      <c r="AF109" s="407">
        <f t="shared" si="67"/>
        <v>4.3200000000000002E-2</v>
      </c>
      <c r="AG109" s="407">
        <f t="shared" si="95"/>
        <v>8.7103958208215898E-2</v>
      </c>
      <c r="AH109" s="407">
        <f t="shared" si="69"/>
        <v>0</v>
      </c>
      <c r="AI109">
        <f t="shared" si="70"/>
        <v>0</v>
      </c>
      <c r="AJ109" s="408">
        <f t="shared" si="71"/>
        <v>0.1366974</v>
      </c>
      <c r="AK109">
        <f t="shared" si="85"/>
        <v>4.8000000000000001E-2</v>
      </c>
      <c r="AL109" s="408">
        <f t="shared" si="72"/>
        <v>0.1215</v>
      </c>
      <c r="AM109" s="408">
        <f t="shared" si="86"/>
        <v>0.31645971316818772</v>
      </c>
      <c r="AN109" s="408">
        <f t="shared" si="90"/>
        <v>0.16949999999999998</v>
      </c>
      <c r="AO109" s="408">
        <f t="shared" si="96"/>
        <v>1.1636065444796169</v>
      </c>
      <c r="AP109">
        <f t="shared" si="74"/>
        <v>15.299999999999999</v>
      </c>
      <c r="AQ109" s="10">
        <f t="shared" si="91"/>
        <v>0.92932250042930087</v>
      </c>
      <c r="AR109" s="63">
        <f t="shared" si="75"/>
        <v>19.001720699527699</v>
      </c>
      <c r="AS109" s="63">
        <f t="shared" si="92"/>
        <v>4.3551979104107952</v>
      </c>
      <c r="AT109" s="10"/>
      <c r="AU109">
        <f t="shared" si="93"/>
        <v>92.932250042930093</v>
      </c>
      <c r="BE109" s="28"/>
      <c r="BF109" s="29"/>
    </row>
    <row r="110" spans="7:58" x14ac:dyDescent="0.25">
      <c r="G110">
        <v>101</v>
      </c>
      <c r="H110">
        <f t="shared" si="55"/>
        <v>3.0300000000000002</v>
      </c>
      <c r="I110" s="407">
        <f t="shared" ref="I110:I173" si="97">(Vout+Rdcr*H110+RdsonBot*H110)/(Vin-RdsonTop*H110+RdsonBot*H110)</f>
        <v>0.21578249999999999</v>
      </c>
      <c r="J110" s="408">
        <f t="shared" si="56"/>
        <v>1.4309786842105261</v>
      </c>
      <c r="K110" s="408">
        <f t="shared" si="77"/>
        <v>3.7454893421052633</v>
      </c>
      <c r="L110" s="408">
        <f t="shared" ref="L110:L173" si="98">H110-J110/2</f>
        <v>2.3145106578947372</v>
      </c>
      <c r="M110" s="63">
        <f t="shared" si="57"/>
        <v>0</v>
      </c>
      <c r="N110" s="407">
        <f t="shared" ref="N110:N173" si="99">SQRT(H110^2+(J110^2)/12)</f>
        <v>3.0580290492770135</v>
      </c>
      <c r="O110" s="407">
        <f t="shared" ref="O110:O173" si="100">(N110^2*Rdcr*(1+Ltc*Ta-Ltc*25))/(1-N110^2*Rdcr*Ltc*ThetaCa)</f>
        <v>0.1898717835567143</v>
      </c>
      <c r="P110">
        <f t="shared" si="59"/>
        <v>0.2</v>
      </c>
      <c r="Q110" s="407">
        <f t="shared" si="80"/>
        <v>0.38987178355671431</v>
      </c>
      <c r="R110" s="9">
        <f t="shared" ref="R110:R173" si="101">J110/(2*SQRT(3))</f>
        <v>0.4130879642667819</v>
      </c>
      <c r="S110" s="9">
        <f t="shared" ref="S110:S173" si="102">RCoutEsr*R110^2</f>
        <v>1.7064166622207409E-4</v>
      </c>
      <c r="T110" s="9">
        <f t="shared" ref="T110:T173" si="103">S110</f>
        <v>1.7064166622207409E-4</v>
      </c>
      <c r="U110" s="407">
        <f t="shared" ref="U110:U173" si="104">SQRT(I110)*SQRT(H110^2+(J110^2)/12)</f>
        <v>1.4205277327780563</v>
      </c>
      <c r="V110" s="409">
        <f t="shared" ref="V110:V173" si="105">RCinEsr*U110^2</f>
        <v>4.0357980791831298E-3</v>
      </c>
      <c r="W110" s="407">
        <f t="shared" ref="W110:W173" si="106">V110</f>
        <v>4.0357980791831298E-3</v>
      </c>
      <c r="X110" s="407">
        <f t="shared" ref="X110:X173" si="107">SQRT(I110)*SQRT(H110^2+(J110^2)/12)</f>
        <v>1.4205277327780563</v>
      </c>
      <c r="Y110" s="407">
        <f t="shared" ref="Y110:Y173" si="108">RdsonTop*X110^2</f>
        <v>1.210739423754939E-2</v>
      </c>
      <c r="Z110" s="407">
        <f t="shared" si="62"/>
        <v>0.22550887983267762</v>
      </c>
      <c r="AA110" s="407">
        <f t="shared" si="63"/>
        <v>0.14400000000000002</v>
      </c>
      <c r="AB110" s="407">
        <f t="shared" si="64"/>
        <v>0</v>
      </c>
      <c r="AC110" s="407">
        <f t="shared" ref="AC110:AC173" si="109">(AB110+AA110+Z110+Y110*(1+RdsonTopTc*Ta-RdsonTopTc*25))/(1-Y110*RdsonTopTc*ThetaJaTop)</f>
        <v>0.38254259286712633</v>
      </c>
      <c r="AD110" s="407">
        <f t="shared" ref="AD110:AD173" si="110">SQRT(1-I110)*SQRT(H110^2+(J110^2)/12)</f>
        <v>2.7080699080028401</v>
      </c>
      <c r="AE110" s="407">
        <f t="shared" ref="AE110:AE173" si="111">RdsonBot*AD110^2</f>
        <v>4.4001855759783062E-2</v>
      </c>
      <c r="AF110" s="407">
        <f t="shared" si="67"/>
        <v>4.3632000000000004E-2</v>
      </c>
      <c r="AG110" s="407">
        <f t="shared" ref="AG110:AG173" si="112">(AF110+AE110*(1+RdsonBotTc*Ta-RdsonBotTc*25))/(1-AE110*RdsonBotTc*ThetaJaBot)</f>
        <v>8.8411913412063878E-2</v>
      </c>
      <c r="AH110" s="407">
        <f t="shared" ref="AH110:AH173" si="113">IF(RDSON_sense=1, 0, AD110^2*Rshunt)</f>
        <v>0</v>
      </c>
      <c r="AI110">
        <f t="shared" si="70"/>
        <v>0</v>
      </c>
      <c r="AJ110" s="408">
        <f t="shared" si="71"/>
        <v>0.13669637400000001</v>
      </c>
      <c r="AK110">
        <f t="shared" si="85"/>
        <v>4.8000000000000001E-2</v>
      </c>
      <c r="AL110" s="408">
        <f t="shared" si="72"/>
        <v>0.1215</v>
      </c>
      <c r="AM110" s="408">
        <f t="shared" si="86"/>
        <v>0.31645971316818772</v>
      </c>
      <c r="AN110" s="408">
        <f t="shared" ref="AN110:AN173" si="114">SUM(AK110:AL110)</f>
        <v>0.16949999999999998</v>
      </c>
      <c r="AO110" s="408">
        <f t="shared" ref="AO110:AO173" si="115">SUM(Q110,T110,W110,AC110,AJ110,AI110,AG110,AN110, AH110)</f>
        <v>1.1712291035813096</v>
      </c>
      <c r="AP110">
        <f t="shared" si="74"/>
        <v>15.452999999999999</v>
      </c>
      <c r="AQ110" s="10">
        <f t="shared" ref="AQ110:AQ173" si="116">AP110/(AP110+AO110)</f>
        <v>0.92954686221636607</v>
      </c>
      <c r="AR110" s="63">
        <f t="shared" ref="AR110:AR173" si="117">ThetaJaTop*AC110</f>
        <v>19.127129643356316</v>
      </c>
      <c r="AS110" s="63">
        <f t="shared" ref="AS110:AS173" si="118">AG110*ThetaJaBot</f>
        <v>4.4205956706031939</v>
      </c>
      <c r="AT110" s="10"/>
      <c r="AU110">
        <f t="shared" ref="AU110:AU173" si="119">AQ110*100</f>
        <v>92.954686221636607</v>
      </c>
    </row>
    <row r="111" spans="7:58" x14ac:dyDescent="0.25">
      <c r="G111">
        <v>102</v>
      </c>
      <c r="H111">
        <f t="shared" si="55"/>
        <v>3.06</v>
      </c>
      <c r="I111" s="407">
        <f t="shared" si="97"/>
        <v>0.21581500000000001</v>
      </c>
      <c r="J111" s="408">
        <f t="shared" si="56"/>
        <v>1.4311942105263158</v>
      </c>
      <c r="K111" s="408">
        <f t="shared" si="77"/>
        <v>3.7755971052631581</v>
      </c>
      <c r="L111" s="408">
        <f t="shared" si="98"/>
        <v>2.344402894736842</v>
      </c>
      <c r="M111" s="63">
        <f t="shared" si="57"/>
        <v>0</v>
      </c>
      <c r="N111" s="407">
        <f t="shared" si="99"/>
        <v>3.0877650610682266</v>
      </c>
      <c r="O111" s="407">
        <f t="shared" si="100"/>
        <v>0.19363981138665037</v>
      </c>
      <c r="P111">
        <f t="shared" si="59"/>
        <v>0.2</v>
      </c>
      <c r="Q111" s="407">
        <f t="shared" si="80"/>
        <v>0.39363981138665038</v>
      </c>
      <c r="R111" s="9">
        <f t="shared" si="101"/>
        <v>0.4131501813550012</v>
      </c>
      <c r="S111" s="9">
        <f t="shared" si="102"/>
        <v>1.7069307235367036E-4</v>
      </c>
      <c r="T111" s="9">
        <f t="shared" si="103"/>
        <v>1.7069307235367036E-4</v>
      </c>
      <c r="U111" s="407">
        <f t="shared" si="104"/>
        <v>1.4344488347131825</v>
      </c>
      <c r="V111" s="409">
        <f t="shared" si="105"/>
        <v>4.1152869188200141E-3</v>
      </c>
      <c r="W111" s="407">
        <f t="shared" si="106"/>
        <v>4.1152869188200141E-3</v>
      </c>
      <c r="X111" s="407">
        <f t="shared" si="107"/>
        <v>1.4344488347131825</v>
      </c>
      <c r="Y111" s="407">
        <f t="shared" si="108"/>
        <v>1.2345860756460042E-2</v>
      </c>
      <c r="Z111" s="407">
        <f t="shared" si="62"/>
        <v>0.22775697749620172</v>
      </c>
      <c r="AA111" s="407">
        <f t="shared" si="63"/>
        <v>0.14400000000000002</v>
      </c>
      <c r="AB111" s="407">
        <f t="shared" si="64"/>
        <v>0</v>
      </c>
      <c r="AC111" s="407">
        <f t="shared" si="109"/>
        <v>0.38505360188318644</v>
      </c>
      <c r="AD111" s="407">
        <f t="shared" si="110"/>
        <v>2.7343462862160788</v>
      </c>
      <c r="AE111" s="407">
        <f t="shared" si="111"/>
        <v>4.4859897677661971E-2</v>
      </c>
      <c r="AF111" s="407">
        <f t="shared" si="67"/>
        <v>4.4063999999999999E-2</v>
      </c>
      <c r="AG111" s="407">
        <f t="shared" si="112"/>
        <v>8.9728943926313795E-2</v>
      </c>
      <c r="AH111" s="407">
        <f t="shared" si="113"/>
        <v>0</v>
      </c>
      <c r="AI111">
        <f t="shared" si="70"/>
        <v>0</v>
      </c>
      <c r="AJ111" s="408">
        <f t="shared" si="71"/>
        <v>0.13669534799999999</v>
      </c>
      <c r="AK111">
        <f t="shared" si="85"/>
        <v>4.8000000000000001E-2</v>
      </c>
      <c r="AL111" s="408">
        <f t="shared" si="72"/>
        <v>0.1215</v>
      </c>
      <c r="AM111" s="408">
        <f t="shared" si="86"/>
        <v>0.31645971316818772</v>
      </c>
      <c r="AN111" s="408">
        <f t="shared" si="114"/>
        <v>0.16949999999999998</v>
      </c>
      <c r="AO111" s="408">
        <f t="shared" si="115"/>
        <v>1.1789036851873242</v>
      </c>
      <c r="AP111">
        <f t="shared" si="74"/>
        <v>15.606</v>
      </c>
      <c r="AQ111" s="10">
        <f t="shared" si="116"/>
        <v>0.92976404826035997</v>
      </c>
      <c r="AR111" s="63">
        <f t="shared" si="117"/>
        <v>19.25268009415932</v>
      </c>
      <c r="AS111" s="63">
        <f t="shared" si="118"/>
        <v>4.48644719631569</v>
      </c>
      <c r="AT111" s="10"/>
      <c r="AU111">
        <f t="shared" si="119"/>
        <v>92.976404826036003</v>
      </c>
    </row>
    <row r="112" spans="7:58" x14ac:dyDescent="0.25">
      <c r="G112">
        <v>103</v>
      </c>
      <c r="H112">
        <f t="shared" si="55"/>
        <v>3.09</v>
      </c>
      <c r="I112" s="407">
        <f t="shared" si="97"/>
        <v>0.21584749999999997</v>
      </c>
      <c r="J112" s="408">
        <f t="shared" si="56"/>
        <v>1.4314097368421048</v>
      </c>
      <c r="K112" s="408">
        <f t="shared" si="77"/>
        <v>3.8057048684210524</v>
      </c>
      <c r="L112" s="408">
        <f t="shared" si="98"/>
        <v>2.3742951315789473</v>
      </c>
      <c r="M112" s="63">
        <f t="shared" si="57"/>
        <v>0</v>
      </c>
      <c r="N112" s="407">
        <f t="shared" si="99"/>
        <v>3.1175061325083546</v>
      </c>
      <c r="O112" s="407">
        <f t="shared" si="100"/>
        <v>0.19744722390595071</v>
      </c>
      <c r="P112">
        <f t="shared" si="59"/>
        <v>0.2</v>
      </c>
      <c r="Q112" s="407">
        <f t="shared" si="80"/>
        <v>0.39744722390595072</v>
      </c>
      <c r="R112" s="9">
        <f t="shared" si="101"/>
        <v>0.41321239844322033</v>
      </c>
      <c r="S112" s="9">
        <f t="shared" si="102"/>
        <v>1.7074448622719868E-4</v>
      </c>
      <c r="T112" s="9">
        <f t="shared" si="103"/>
        <v>1.7074448622719868E-4</v>
      </c>
      <c r="U112" s="407">
        <f t="shared" si="104"/>
        <v>1.4483743594944385</v>
      </c>
      <c r="V112" s="409">
        <f t="shared" si="105"/>
        <v>4.1955765704818505E-3</v>
      </c>
      <c r="W112" s="407">
        <f t="shared" si="106"/>
        <v>4.1955765704818505E-3</v>
      </c>
      <c r="X112" s="407">
        <f t="shared" si="107"/>
        <v>1.4483743594944385</v>
      </c>
      <c r="Y112" s="407">
        <f t="shared" si="108"/>
        <v>1.2586729711445551E-2</v>
      </c>
      <c r="Z112" s="407">
        <f t="shared" si="62"/>
        <v>0.23000507515972576</v>
      </c>
      <c r="AA112" s="407">
        <f t="shared" si="63"/>
        <v>0.14400000000000002</v>
      </c>
      <c r="AB112" s="407">
        <f t="shared" si="64"/>
        <v>0</v>
      </c>
      <c r="AC112" s="407">
        <f t="shared" si="109"/>
        <v>0.38756744620924954</v>
      </c>
      <c r="AD112" s="407">
        <f t="shared" si="110"/>
        <v>2.7606260523631727</v>
      </c>
      <c r="AE112" s="407">
        <f t="shared" si="111"/>
        <v>4.572633720591765E-2</v>
      </c>
      <c r="AF112" s="407">
        <f t="shared" si="67"/>
        <v>4.4495999999999994E-2</v>
      </c>
      <c r="AG112" s="407">
        <f t="shared" si="112"/>
        <v>9.1055060082242789E-2</v>
      </c>
      <c r="AH112" s="407">
        <f t="shared" si="113"/>
        <v>0</v>
      </c>
      <c r="AI112">
        <f t="shared" si="70"/>
        <v>0</v>
      </c>
      <c r="AJ112" s="408">
        <f t="shared" si="71"/>
        <v>0.13669432200000001</v>
      </c>
      <c r="AK112">
        <f t="shared" si="85"/>
        <v>4.8000000000000001E-2</v>
      </c>
      <c r="AL112" s="408">
        <f t="shared" si="72"/>
        <v>0.1215</v>
      </c>
      <c r="AM112" s="408">
        <f t="shared" si="86"/>
        <v>0.31645971316818772</v>
      </c>
      <c r="AN112" s="408">
        <f t="shared" si="114"/>
        <v>0.16949999999999998</v>
      </c>
      <c r="AO112" s="408">
        <f t="shared" si="115"/>
        <v>1.1866303732541521</v>
      </c>
      <c r="AP112">
        <f t="shared" si="74"/>
        <v>15.758999999999999</v>
      </c>
      <c r="AQ112" s="10">
        <f t="shared" si="116"/>
        <v>0.92997425606975059</v>
      </c>
      <c r="AR112" s="63">
        <f t="shared" si="117"/>
        <v>19.378372310462478</v>
      </c>
      <c r="AS112" s="63">
        <f t="shared" si="118"/>
        <v>4.5527530041121391</v>
      </c>
      <c r="AT112" s="10"/>
      <c r="AU112">
        <f t="shared" si="119"/>
        <v>92.997425606975057</v>
      </c>
    </row>
    <row r="113" spans="7:47" x14ac:dyDescent="0.25">
      <c r="G113">
        <v>104</v>
      </c>
      <c r="H113">
        <f t="shared" si="55"/>
        <v>3.12</v>
      </c>
      <c r="I113" s="407">
        <f t="shared" si="97"/>
        <v>0.21587999999999999</v>
      </c>
      <c r="J113" s="408">
        <f t="shared" si="56"/>
        <v>1.4316252631578947</v>
      </c>
      <c r="K113" s="408">
        <f t="shared" si="77"/>
        <v>3.8358126315789476</v>
      </c>
      <c r="L113" s="408">
        <f t="shared" si="98"/>
        <v>2.4041873684210526</v>
      </c>
      <c r="M113" s="63">
        <f t="shared" si="57"/>
        <v>0</v>
      </c>
      <c r="N113" s="407">
        <f t="shared" si="99"/>
        <v>3.1472521201585772</v>
      </c>
      <c r="O113" s="407">
        <f t="shared" si="100"/>
        <v>0.20129408999117884</v>
      </c>
      <c r="P113">
        <f t="shared" si="59"/>
        <v>0.2</v>
      </c>
      <c r="Q113" s="407">
        <f t="shared" si="80"/>
        <v>0.40129408999117888</v>
      </c>
      <c r="R113" s="9">
        <f t="shared" si="101"/>
        <v>0.41327461553143968</v>
      </c>
      <c r="S113" s="9">
        <f t="shared" si="102"/>
        <v>1.7079590784265926E-4</v>
      </c>
      <c r="T113" s="9">
        <f t="shared" si="103"/>
        <v>1.7079590784265926E-4</v>
      </c>
      <c r="U113" s="407">
        <f t="shared" si="104"/>
        <v>1.4623042407738114</v>
      </c>
      <c r="V113" s="409">
        <f t="shared" si="105"/>
        <v>4.2766673851701463E-3</v>
      </c>
      <c r="W113" s="407">
        <f t="shared" si="106"/>
        <v>4.2766673851701463E-3</v>
      </c>
      <c r="X113" s="407">
        <f t="shared" si="107"/>
        <v>1.4623042407738114</v>
      </c>
      <c r="Y113" s="407">
        <f t="shared" si="108"/>
        <v>1.283000215551044E-2</v>
      </c>
      <c r="Z113" s="407">
        <f t="shared" si="62"/>
        <v>0.23225317282324989</v>
      </c>
      <c r="AA113" s="407">
        <f t="shared" si="63"/>
        <v>0.14400000000000002</v>
      </c>
      <c r="AB113" s="407">
        <f t="shared" si="64"/>
        <v>0</v>
      </c>
      <c r="AC113" s="407">
        <f t="shared" si="109"/>
        <v>0.39008413102714207</v>
      </c>
      <c r="AD113" s="407">
        <f t="shared" si="110"/>
        <v>2.7869090791157123</v>
      </c>
      <c r="AE113" s="407">
        <f t="shared" si="111"/>
        <v>4.6601173291545527E-2</v>
      </c>
      <c r="AF113" s="407">
        <f t="shared" si="67"/>
        <v>4.4928000000000003E-2</v>
      </c>
      <c r="AG113" s="407">
        <f t="shared" si="112"/>
        <v>9.2390272309616231E-2</v>
      </c>
      <c r="AH113" s="407">
        <f t="shared" si="113"/>
        <v>0</v>
      </c>
      <c r="AI113">
        <f t="shared" si="70"/>
        <v>0</v>
      </c>
      <c r="AJ113" s="408">
        <f t="shared" si="71"/>
        <v>0.13669329600000002</v>
      </c>
      <c r="AK113">
        <f t="shared" si="85"/>
        <v>4.8000000000000001E-2</v>
      </c>
      <c r="AL113" s="408">
        <f t="shared" si="72"/>
        <v>0.1215</v>
      </c>
      <c r="AM113" s="408">
        <f t="shared" si="86"/>
        <v>0.31645971316818772</v>
      </c>
      <c r="AN113" s="408">
        <f t="shared" si="114"/>
        <v>0.16949999999999998</v>
      </c>
      <c r="AO113" s="408">
        <f t="shared" si="115"/>
        <v>1.19440925262095</v>
      </c>
      <c r="AP113">
        <f t="shared" si="74"/>
        <v>15.911999999999999</v>
      </c>
      <c r="AQ113" s="10">
        <f t="shared" si="116"/>
        <v>0.9301776758066308</v>
      </c>
      <c r="AR113" s="63">
        <f t="shared" si="117"/>
        <v>19.504206551357104</v>
      </c>
      <c r="AS113" s="63">
        <f t="shared" si="118"/>
        <v>4.6195136154808116</v>
      </c>
      <c r="AT113" s="10"/>
      <c r="AU113">
        <f t="shared" si="119"/>
        <v>93.017767580663076</v>
      </c>
    </row>
    <row r="114" spans="7:47" x14ac:dyDescent="0.25">
      <c r="G114">
        <v>105</v>
      </c>
      <c r="H114">
        <f t="shared" si="55"/>
        <v>3.1500000000000004</v>
      </c>
      <c r="I114" s="407">
        <f t="shared" si="97"/>
        <v>0.21591249999999998</v>
      </c>
      <c r="J114" s="408">
        <f t="shared" si="56"/>
        <v>1.4318407894736838</v>
      </c>
      <c r="K114" s="408">
        <f t="shared" si="77"/>
        <v>3.8659203947368423</v>
      </c>
      <c r="L114" s="408">
        <f t="shared" si="98"/>
        <v>2.4340796052631584</v>
      </c>
      <c r="M114" s="63">
        <f t="shared" si="57"/>
        <v>0</v>
      </c>
      <c r="N114" s="407">
        <f t="shared" si="99"/>
        <v>3.1770028859288204</v>
      </c>
      <c r="O114" s="407">
        <f t="shared" si="100"/>
        <v>0.20518047929494029</v>
      </c>
      <c r="P114">
        <f t="shared" si="59"/>
        <v>0.2</v>
      </c>
      <c r="Q114" s="407">
        <f t="shared" si="80"/>
        <v>0.40518047929494028</v>
      </c>
      <c r="R114" s="9">
        <f t="shared" si="101"/>
        <v>0.41333683261965881</v>
      </c>
      <c r="S114" s="9">
        <f t="shared" si="102"/>
        <v>1.7084733720005186E-4</v>
      </c>
      <c r="T114" s="9">
        <f t="shared" si="103"/>
        <v>1.7084733720005186E-4</v>
      </c>
      <c r="U114" s="407">
        <f t="shared" si="104"/>
        <v>1.4762384146685812</v>
      </c>
      <c r="V114" s="409">
        <f t="shared" si="105"/>
        <v>4.3585597138864124E-3</v>
      </c>
      <c r="W114" s="407">
        <f t="shared" si="106"/>
        <v>4.3585597138864124E-3</v>
      </c>
      <c r="X114" s="407">
        <f t="shared" si="107"/>
        <v>1.4762384146685812</v>
      </c>
      <c r="Y114" s="407">
        <f t="shared" si="108"/>
        <v>1.3075679141659236E-2</v>
      </c>
      <c r="Z114" s="407">
        <f t="shared" si="62"/>
        <v>0.23450127048677397</v>
      </c>
      <c r="AA114" s="407">
        <f t="shared" si="63"/>
        <v>0.14400000000000002</v>
      </c>
      <c r="AB114" s="407">
        <f t="shared" si="64"/>
        <v>0</v>
      </c>
      <c r="AC114" s="407">
        <f t="shared" si="109"/>
        <v>0.39260366153003468</v>
      </c>
      <c r="AD114" s="407">
        <f t="shared" si="110"/>
        <v>2.8131952438920491</v>
      </c>
      <c r="AE114" s="407">
        <f t="shared" si="111"/>
        <v>4.7484404881541077E-2</v>
      </c>
      <c r="AF114" s="407">
        <f t="shared" si="67"/>
        <v>4.5360000000000004E-2</v>
      </c>
      <c r="AG114" s="407">
        <f t="shared" si="112"/>
        <v>9.3734591136931431E-2</v>
      </c>
      <c r="AH114" s="407">
        <f t="shared" si="113"/>
        <v>0</v>
      </c>
      <c r="AI114">
        <f t="shared" si="70"/>
        <v>0</v>
      </c>
      <c r="AJ114" s="408">
        <f t="shared" si="71"/>
        <v>0.13669227</v>
      </c>
      <c r="AK114">
        <f t="shared" si="85"/>
        <v>4.8000000000000001E-2</v>
      </c>
      <c r="AL114" s="408">
        <f t="shared" si="72"/>
        <v>0.1215</v>
      </c>
      <c r="AM114" s="408">
        <f t="shared" si="86"/>
        <v>0.31645971316818772</v>
      </c>
      <c r="AN114" s="408">
        <f t="shared" si="114"/>
        <v>0.16949999999999998</v>
      </c>
      <c r="AO114" s="408">
        <f t="shared" si="115"/>
        <v>1.2022404090129928</v>
      </c>
      <c r="AP114">
        <f t="shared" si="74"/>
        <v>16.065000000000001</v>
      </c>
      <c r="AQ114" s="10">
        <f t="shared" si="116"/>
        <v>0.93037449062297994</v>
      </c>
      <c r="AR114" s="63">
        <f t="shared" si="117"/>
        <v>19.630183076501734</v>
      </c>
      <c r="AS114" s="63">
        <f t="shared" si="118"/>
        <v>4.6867295568465712</v>
      </c>
      <c r="AT114" s="10"/>
      <c r="AU114">
        <f t="shared" si="119"/>
        <v>93.037449062297995</v>
      </c>
    </row>
    <row r="115" spans="7:47" x14ac:dyDescent="0.25">
      <c r="G115">
        <v>106</v>
      </c>
      <c r="H115">
        <f t="shared" si="55"/>
        <v>3.18</v>
      </c>
      <c r="I115" s="407">
        <f t="shared" si="97"/>
        <v>0.21594499999999997</v>
      </c>
      <c r="J115" s="408">
        <f t="shared" si="56"/>
        <v>1.4320563157894732</v>
      </c>
      <c r="K115" s="408">
        <f t="shared" si="77"/>
        <v>3.8960281578947367</v>
      </c>
      <c r="L115" s="408">
        <f t="shared" si="98"/>
        <v>2.4639718421052637</v>
      </c>
      <c r="M115" s="63">
        <f t="shared" si="57"/>
        <v>0</v>
      </c>
      <c r="N115" s="407">
        <f t="shared" si="99"/>
        <v>3.2067582968317674</v>
      </c>
      <c r="O115" s="407">
        <f t="shared" si="100"/>
        <v>0.20910646224909829</v>
      </c>
      <c r="P115">
        <f t="shared" si="59"/>
        <v>0.2</v>
      </c>
      <c r="Q115" s="407">
        <f t="shared" si="80"/>
        <v>0.4091064622490983</v>
      </c>
      <c r="R115" s="9">
        <f t="shared" si="101"/>
        <v>0.41339904970787805</v>
      </c>
      <c r="S115" s="9">
        <f t="shared" si="102"/>
        <v>1.7089877429937665E-4</v>
      </c>
      <c r="T115" s="9">
        <f t="shared" si="103"/>
        <v>1.7089877429937665E-4</v>
      </c>
      <c r="U115" s="407">
        <f t="shared" si="104"/>
        <v>1.4901768196479501</v>
      </c>
      <c r="V115" s="409">
        <f t="shared" si="105"/>
        <v>4.4412539076321587E-3</v>
      </c>
      <c r="W115" s="407">
        <f t="shared" si="106"/>
        <v>4.4412539076321587E-3</v>
      </c>
      <c r="X115" s="407">
        <f t="shared" si="107"/>
        <v>1.4901768196479501</v>
      </c>
      <c r="Y115" s="407">
        <f t="shared" si="108"/>
        <v>1.3323761722896475E-2</v>
      </c>
      <c r="Z115" s="407">
        <f t="shared" si="62"/>
        <v>0.23674936815029804</v>
      </c>
      <c r="AA115" s="407">
        <f t="shared" si="63"/>
        <v>0.14400000000000002</v>
      </c>
      <c r="AB115" s="407">
        <f t="shared" si="64"/>
        <v>0</v>
      </c>
      <c r="AC115" s="407">
        <f t="shared" si="109"/>
        <v>0.39512604292247649</v>
      </c>
      <c r="AD115" s="407">
        <f t="shared" si="110"/>
        <v>2.8394844286389915</v>
      </c>
      <c r="AE115" s="407">
        <f t="shared" si="111"/>
        <v>4.8376030922899806E-2</v>
      </c>
      <c r="AF115" s="407">
        <f t="shared" si="67"/>
        <v>4.5791999999999999E-2</v>
      </c>
      <c r="AG115" s="407">
        <f t="shared" si="112"/>
        <v>9.5088027191664093E-2</v>
      </c>
      <c r="AH115" s="407">
        <f t="shared" si="113"/>
        <v>0</v>
      </c>
      <c r="AI115">
        <f t="shared" si="70"/>
        <v>0</v>
      </c>
      <c r="AJ115" s="408">
        <f t="shared" si="71"/>
        <v>0.13669124400000002</v>
      </c>
      <c r="AK115">
        <f t="shared" si="85"/>
        <v>4.8000000000000001E-2</v>
      </c>
      <c r="AL115" s="408">
        <f t="shared" si="72"/>
        <v>0.1215</v>
      </c>
      <c r="AM115" s="408">
        <f t="shared" si="86"/>
        <v>0.31645971316818772</v>
      </c>
      <c r="AN115" s="408">
        <f t="shared" si="114"/>
        <v>0.16949999999999998</v>
      </c>
      <c r="AO115" s="408">
        <f t="shared" si="115"/>
        <v>1.2101239290451704</v>
      </c>
      <c r="AP115">
        <f t="shared" si="74"/>
        <v>16.218</v>
      </c>
      <c r="AQ115" s="10">
        <f t="shared" si="116"/>
        <v>0.93056487697861634</v>
      </c>
      <c r="AR115" s="63">
        <f t="shared" si="117"/>
        <v>19.756302146123826</v>
      </c>
      <c r="AS115" s="63">
        <f t="shared" si="118"/>
        <v>4.7544013595832046</v>
      </c>
      <c r="AT115" s="10"/>
      <c r="AU115">
        <f t="shared" si="119"/>
        <v>93.056487697861627</v>
      </c>
    </row>
    <row r="116" spans="7:47" x14ac:dyDescent="0.25">
      <c r="G116">
        <v>107</v>
      </c>
      <c r="H116">
        <f t="shared" si="55"/>
        <v>3.21</v>
      </c>
      <c r="I116" s="407">
        <f t="shared" si="97"/>
        <v>0.21597749999999996</v>
      </c>
      <c r="J116" s="408">
        <f t="shared" si="56"/>
        <v>1.4322718421052627</v>
      </c>
      <c r="K116" s="408">
        <f t="shared" si="77"/>
        <v>3.9261359210526314</v>
      </c>
      <c r="L116" s="408">
        <f t="shared" si="98"/>
        <v>2.4938640789473685</v>
      </c>
      <c r="M116" s="63">
        <f t="shared" si="57"/>
        <v>0</v>
      </c>
      <c r="N116" s="407">
        <f t="shared" si="99"/>
        <v>3.2365182247502693</v>
      </c>
      <c r="O116" s="407">
        <f t="shared" si="100"/>
        <v>0.21307211006803009</v>
      </c>
      <c r="P116">
        <f t="shared" si="59"/>
        <v>0.2</v>
      </c>
      <c r="Q116" s="407">
        <f t="shared" si="80"/>
        <v>0.41307211006803013</v>
      </c>
      <c r="R116" s="9">
        <f t="shared" si="101"/>
        <v>0.41346126679609729</v>
      </c>
      <c r="S116" s="9">
        <f t="shared" si="102"/>
        <v>1.7095021914063354E-4</v>
      </c>
      <c r="T116" s="9">
        <f t="shared" si="103"/>
        <v>1.7095021914063354E-4</v>
      </c>
      <c r="U116" s="407">
        <f t="shared" si="104"/>
        <v>1.5041193964258441</v>
      </c>
      <c r="V116" s="409">
        <f t="shared" si="105"/>
        <v>4.524750317408891E-3</v>
      </c>
      <c r="W116" s="407">
        <f t="shared" si="106"/>
        <v>4.524750317408891E-3</v>
      </c>
      <c r="X116" s="407">
        <f t="shared" si="107"/>
        <v>1.5041193964258441</v>
      </c>
      <c r="Y116" s="407">
        <f t="shared" si="108"/>
        <v>1.3574250952226674E-2</v>
      </c>
      <c r="Z116" s="407">
        <f t="shared" si="62"/>
        <v>0.23899746581382214</v>
      </c>
      <c r="AA116" s="407">
        <f t="shared" si="63"/>
        <v>0.14400000000000002</v>
      </c>
      <c r="AB116" s="407">
        <f t="shared" si="64"/>
        <v>0</v>
      </c>
      <c r="AC116" s="407">
        <f t="shared" si="109"/>
        <v>0.39765128042042908</v>
      </c>
      <c r="AD116" s="407">
        <f t="shared" si="110"/>
        <v>2.8657765196253857</v>
      </c>
      <c r="AE116" s="407">
        <f t="shared" si="111"/>
        <v>4.9276050362617133E-2</v>
      </c>
      <c r="AF116" s="407">
        <f t="shared" si="67"/>
        <v>4.6224000000000001E-2</v>
      </c>
      <c r="AG116" s="407">
        <f t="shared" si="112"/>
        <v>9.6450591200517313E-2</v>
      </c>
      <c r="AH116" s="407">
        <f t="shared" si="113"/>
        <v>0</v>
      </c>
      <c r="AI116">
        <f t="shared" si="70"/>
        <v>0</v>
      </c>
      <c r="AJ116" s="408">
        <f t="shared" si="71"/>
        <v>0.136690218</v>
      </c>
      <c r="AK116">
        <f t="shared" si="85"/>
        <v>4.8000000000000001E-2</v>
      </c>
      <c r="AL116" s="408">
        <f t="shared" si="72"/>
        <v>0.1215</v>
      </c>
      <c r="AM116" s="408">
        <f t="shared" si="86"/>
        <v>0.31645971316818772</v>
      </c>
      <c r="AN116" s="408">
        <f t="shared" si="114"/>
        <v>0.16949999999999998</v>
      </c>
      <c r="AO116" s="408">
        <f t="shared" si="115"/>
        <v>1.2180599002255261</v>
      </c>
      <c r="AP116">
        <f t="shared" si="74"/>
        <v>16.370999999999999</v>
      </c>
      <c r="AQ116" s="10">
        <f t="shared" si="116"/>
        <v>0.93074900494199186</v>
      </c>
      <c r="AR116" s="63">
        <f t="shared" si="117"/>
        <v>19.882564021021455</v>
      </c>
      <c r="AS116" s="63">
        <f t="shared" si="118"/>
        <v>4.822529560025866</v>
      </c>
      <c r="AT116" s="10"/>
      <c r="AU116">
        <f t="shared" si="119"/>
        <v>93.074900494199184</v>
      </c>
    </row>
    <row r="117" spans="7:47" x14ac:dyDescent="0.25">
      <c r="G117">
        <v>108</v>
      </c>
      <c r="H117">
        <f t="shared" si="55"/>
        <v>3.24</v>
      </c>
      <c r="I117" s="407">
        <f t="shared" si="97"/>
        <v>0.21601000000000001</v>
      </c>
      <c r="J117" s="408">
        <f t="shared" si="56"/>
        <v>1.4324873684210524</v>
      </c>
      <c r="K117" s="408">
        <f t="shared" si="77"/>
        <v>3.9562436842105262</v>
      </c>
      <c r="L117" s="408">
        <f t="shared" si="98"/>
        <v>2.5237563157894742</v>
      </c>
      <c r="M117" s="63">
        <f t="shared" si="57"/>
        <v>0</v>
      </c>
      <c r="N117" s="407">
        <f t="shared" si="99"/>
        <v>3.2662825462173086</v>
      </c>
      <c r="O117" s="407">
        <f t="shared" si="100"/>
        <v>0.21707749475192289</v>
      </c>
      <c r="P117">
        <f t="shared" si="59"/>
        <v>0.2</v>
      </c>
      <c r="Q117" s="407">
        <f t="shared" si="80"/>
        <v>0.41707749475192291</v>
      </c>
      <c r="R117" s="9">
        <f t="shared" si="101"/>
        <v>0.41352348388431664</v>
      </c>
      <c r="S117" s="9">
        <f t="shared" si="102"/>
        <v>1.7100167172382269E-4</v>
      </c>
      <c r="T117" s="9">
        <f t="shared" si="103"/>
        <v>1.7100167172382269E-4</v>
      </c>
      <c r="U117" s="407">
        <f t="shared" si="104"/>
        <v>1.5180660878595054</v>
      </c>
      <c r="V117" s="409">
        <f t="shared" si="105"/>
        <v>4.6090492942181269E-3</v>
      </c>
      <c r="W117" s="407">
        <f t="shared" si="106"/>
        <v>4.6090492942181269E-3</v>
      </c>
      <c r="X117" s="407">
        <f t="shared" si="107"/>
        <v>1.5180660878595054</v>
      </c>
      <c r="Y117" s="407">
        <f t="shared" si="108"/>
        <v>1.3827147882654382E-2</v>
      </c>
      <c r="Z117" s="407">
        <f t="shared" si="62"/>
        <v>0.24124556347734624</v>
      </c>
      <c r="AA117" s="407">
        <f t="shared" si="63"/>
        <v>0.14400000000000002</v>
      </c>
      <c r="AB117" s="407">
        <f t="shared" si="64"/>
        <v>0</v>
      </c>
      <c r="AC117" s="407">
        <f t="shared" si="109"/>
        <v>0.40017937925129998</v>
      </c>
      <c r="AD117" s="407">
        <f t="shared" si="110"/>
        <v>2.8920714072468479</v>
      </c>
      <c r="AE117" s="407">
        <f t="shared" si="111"/>
        <v>5.0184462147688583E-2</v>
      </c>
      <c r="AF117" s="407">
        <f t="shared" si="67"/>
        <v>4.6656000000000003E-2</v>
      </c>
      <c r="AG117" s="407">
        <f t="shared" si="112"/>
        <v>9.7822293989673556E-2</v>
      </c>
      <c r="AH117" s="407">
        <f t="shared" si="113"/>
        <v>0</v>
      </c>
      <c r="AI117">
        <f t="shared" si="70"/>
        <v>0</v>
      </c>
      <c r="AJ117" s="408">
        <f t="shared" si="71"/>
        <v>0.13668919200000001</v>
      </c>
      <c r="AK117">
        <f t="shared" si="85"/>
        <v>4.8000000000000001E-2</v>
      </c>
      <c r="AL117" s="408">
        <f t="shared" si="72"/>
        <v>0.1215</v>
      </c>
      <c r="AM117" s="408">
        <f t="shared" si="86"/>
        <v>0.31645971316818772</v>
      </c>
      <c r="AN117" s="408">
        <f t="shared" si="114"/>
        <v>0.16949999999999998</v>
      </c>
      <c r="AO117" s="408">
        <f t="shared" si="115"/>
        <v>1.2260484109588383</v>
      </c>
      <c r="AP117">
        <f t="shared" si="74"/>
        <v>16.524000000000001</v>
      </c>
      <c r="AQ117" s="10">
        <f t="shared" si="116"/>
        <v>0.9309270384748991</v>
      </c>
      <c r="AR117" s="63">
        <f t="shared" si="117"/>
        <v>20.008968962565</v>
      </c>
      <c r="AS117" s="63">
        <f t="shared" si="118"/>
        <v>4.8911146994836781</v>
      </c>
      <c r="AT117" s="10"/>
      <c r="AU117">
        <f t="shared" si="119"/>
        <v>93.092703847489915</v>
      </c>
    </row>
    <row r="118" spans="7:47" x14ac:dyDescent="0.25">
      <c r="G118">
        <v>109</v>
      </c>
      <c r="H118">
        <f t="shared" si="55"/>
        <v>3.2700000000000005</v>
      </c>
      <c r="I118" s="407">
        <f t="shared" si="97"/>
        <v>0.2160425</v>
      </c>
      <c r="J118" s="408">
        <f t="shared" si="56"/>
        <v>1.4327028947368419</v>
      </c>
      <c r="K118" s="408">
        <f t="shared" si="77"/>
        <v>3.9863514473684214</v>
      </c>
      <c r="L118" s="408">
        <f t="shared" si="98"/>
        <v>2.5536485526315795</v>
      </c>
      <c r="M118" s="63">
        <f t="shared" si="57"/>
        <v>0</v>
      </c>
      <c r="N118" s="407">
        <f t="shared" si="99"/>
        <v>3.2960511422077396</v>
      </c>
      <c r="O118" s="407">
        <f t="shared" si="100"/>
        <v>0.22112268909011107</v>
      </c>
      <c r="P118">
        <f t="shared" si="59"/>
        <v>0.2</v>
      </c>
      <c r="Q118" s="407">
        <f t="shared" si="80"/>
        <v>0.42112268909011108</v>
      </c>
      <c r="R118" s="9">
        <f t="shared" si="101"/>
        <v>0.41358570097253589</v>
      </c>
      <c r="S118" s="9">
        <f t="shared" si="102"/>
        <v>1.7105313204894389E-4</v>
      </c>
      <c r="T118" s="9">
        <f t="shared" si="103"/>
        <v>1.7105313204894389E-4</v>
      </c>
      <c r="U118" s="407">
        <f t="shared" si="104"/>
        <v>1.5320168388535043</v>
      </c>
      <c r="V118" s="409">
        <f t="shared" si="105"/>
        <v>4.6941511890613678E-3</v>
      </c>
      <c r="W118" s="407">
        <f t="shared" si="106"/>
        <v>4.6941511890613678E-3</v>
      </c>
      <c r="X118" s="407">
        <f t="shared" si="107"/>
        <v>1.5320168388535043</v>
      </c>
      <c r="Y118" s="407">
        <f t="shared" si="108"/>
        <v>1.4082453567184105E-2</v>
      </c>
      <c r="Z118" s="407">
        <f t="shared" si="62"/>
        <v>0.24349366114087037</v>
      </c>
      <c r="AA118" s="407">
        <f t="shared" si="63"/>
        <v>0.14400000000000002</v>
      </c>
      <c r="AB118" s="407">
        <f t="shared" si="64"/>
        <v>0</v>
      </c>
      <c r="AC118" s="407">
        <f t="shared" si="109"/>
        <v>0.40271034465397737</v>
      </c>
      <c r="AD118" s="407">
        <f t="shared" si="110"/>
        <v>2.9183689858409374</v>
      </c>
      <c r="AE118" s="407">
        <f t="shared" si="111"/>
        <v>5.110126522510957E-2</v>
      </c>
      <c r="AF118" s="407">
        <f t="shared" si="67"/>
        <v>4.7088000000000005E-2</v>
      </c>
      <c r="AG118" s="407">
        <f t="shared" si="112"/>
        <v>9.9203146485049146E-2</v>
      </c>
      <c r="AH118" s="407">
        <f t="shared" si="113"/>
        <v>0</v>
      </c>
      <c r="AI118">
        <f t="shared" si="70"/>
        <v>0</v>
      </c>
      <c r="AJ118" s="408">
        <f t="shared" si="71"/>
        <v>0.136688166</v>
      </c>
      <c r="AK118">
        <f t="shared" si="85"/>
        <v>4.8000000000000001E-2</v>
      </c>
      <c r="AL118" s="408">
        <f t="shared" si="72"/>
        <v>0.1215</v>
      </c>
      <c r="AM118" s="408">
        <f t="shared" si="86"/>
        <v>0.31645971316818772</v>
      </c>
      <c r="AN118" s="408">
        <f t="shared" si="114"/>
        <v>0.16949999999999998</v>
      </c>
      <c r="AO118" s="408">
        <f t="shared" si="115"/>
        <v>1.234089550550248</v>
      </c>
      <c r="AP118">
        <f t="shared" si="74"/>
        <v>16.677</v>
      </c>
      <c r="AQ118" s="10">
        <f t="shared" si="116"/>
        <v>0.93109913570208602</v>
      </c>
      <c r="AR118" s="63">
        <f t="shared" si="117"/>
        <v>20.13551723269887</v>
      </c>
      <c r="AS118" s="63">
        <f t="shared" si="118"/>
        <v>4.9601573242524575</v>
      </c>
      <c r="AT118" s="10"/>
      <c r="AU118">
        <f t="shared" si="119"/>
        <v>93.109913570208604</v>
      </c>
    </row>
    <row r="119" spans="7:47" x14ac:dyDescent="0.25">
      <c r="G119">
        <v>110</v>
      </c>
      <c r="H119">
        <f t="shared" si="55"/>
        <v>3.3000000000000003</v>
      </c>
      <c r="I119" s="407">
        <f t="shared" si="97"/>
        <v>0.21607499999999999</v>
      </c>
      <c r="J119" s="408">
        <f t="shared" si="56"/>
        <v>1.4329184210526313</v>
      </c>
      <c r="K119" s="408">
        <f t="shared" si="77"/>
        <v>4.0164592105263157</v>
      </c>
      <c r="L119" s="408">
        <f t="shared" si="98"/>
        <v>2.5835407894736848</v>
      </c>
      <c r="M119" s="63">
        <f t="shared" si="57"/>
        <v>0</v>
      </c>
      <c r="N119" s="407">
        <f t="shared" si="99"/>
        <v>3.3258238979410799</v>
      </c>
      <c r="O119" s="407">
        <f t="shared" si="100"/>
        <v>0.22520776666445444</v>
      </c>
      <c r="P119">
        <f t="shared" si="59"/>
        <v>0.2</v>
      </c>
      <c r="Q119" s="407">
        <f t="shared" si="80"/>
        <v>0.42520776666445448</v>
      </c>
      <c r="R119" s="9">
        <f t="shared" si="101"/>
        <v>0.41364791806075513</v>
      </c>
      <c r="S119" s="9">
        <f t="shared" si="102"/>
        <v>1.7110460011599717E-4</v>
      </c>
      <c r="T119" s="9">
        <f t="shared" si="103"/>
        <v>1.7110460011599717E-4</v>
      </c>
      <c r="U119" s="407">
        <f t="shared" si="104"/>
        <v>1.5459715962688527</v>
      </c>
      <c r="V119" s="409">
        <f t="shared" si="105"/>
        <v>4.7800563529401289E-3</v>
      </c>
      <c r="W119" s="407">
        <f t="shared" si="106"/>
        <v>4.7800563529401289E-3</v>
      </c>
      <c r="X119" s="407">
        <f t="shared" si="107"/>
        <v>1.5459715962688527</v>
      </c>
      <c r="Y119" s="407">
        <f t="shared" si="108"/>
        <v>1.4340169058820386E-2</v>
      </c>
      <c r="Z119" s="407">
        <f t="shared" si="62"/>
        <v>0.24574175880439444</v>
      </c>
      <c r="AA119" s="407">
        <f t="shared" si="63"/>
        <v>0.14400000000000002</v>
      </c>
      <c r="AB119" s="407">
        <f t="shared" si="64"/>
        <v>0</v>
      </c>
      <c r="AC119" s="407">
        <f t="shared" si="109"/>
        <v>0.40524418187886407</v>
      </c>
      <c r="AD119" s="407">
        <f t="shared" si="110"/>
        <v>2.9446691535121454</v>
      </c>
      <c r="AE119" s="407">
        <f t="shared" si="111"/>
        <v>5.2026458541875611E-2</v>
      </c>
      <c r="AF119" s="407">
        <f t="shared" si="67"/>
        <v>4.752E-2</v>
      </c>
      <c r="AG119" s="407">
        <f t="shared" si="112"/>
        <v>0.10059315971255188</v>
      </c>
      <c r="AH119" s="407">
        <f t="shared" si="113"/>
        <v>0</v>
      </c>
      <c r="AI119">
        <f t="shared" si="70"/>
        <v>0</v>
      </c>
      <c r="AJ119" s="408">
        <f t="shared" si="71"/>
        <v>0.13668714000000001</v>
      </c>
      <c r="AK119">
        <f t="shared" si="85"/>
        <v>4.8000000000000001E-2</v>
      </c>
      <c r="AL119" s="408">
        <f t="shared" si="72"/>
        <v>0.1215</v>
      </c>
      <c r="AM119" s="408">
        <f t="shared" si="86"/>
        <v>0.31645971316818772</v>
      </c>
      <c r="AN119" s="408">
        <f t="shared" si="114"/>
        <v>0.16949999999999998</v>
      </c>
      <c r="AO119" s="408">
        <f t="shared" si="115"/>
        <v>1.2421834092089266</v>
      </c>
      <c r="AP119">
        <f t="shared" si="74"/>
        <v>16.830000000000002</v>
      </c>
      <c r="AQ119" s="10">
        <f t="shared" si="116"/>
        <v>0.93126544916670362</v>
      </c>
      <c r="AR119" s="63">
        <f t="shared" si="117"/>
        <v>20.262209093943202</v>
      </c>
      <c r="AS119" s="63">
        <f t="shared" si="118"/>
        <v>5.029657985627594</v>
      </c>
      <c r="AT119" s="10"/>
      <c r="AU119">
        <f t="shared" si="119"/>
        <v>93.126544916670355</v>
      </c>
    </row>
    <row r="120" spans="7:47" x14ac:dyDescent="0.25">
      <c r="G120">
        <v>111</v>
      </c>
      <c r="H120">
        <f t="shared" si="55"/>
        <v>3.33</v>
      </c>
      <c r="I120" s="407">
        <f t="shared" si="97"/>
        <v>0.21610750000000001</v>
      </c>
      <c r="J120" s="408">
        <f t="shared" si="56"/>
        <v>1.433133947368421</v>
      </c>
      <c r="K120" s="408">
        <f t="shared" si="77"/>
        <v>4.0465669736842109</v>
      </c>
      <c r="L120" s="408">
        <f t="shared" si="98"/>
        <v>2.6134330263157897</v>
      </c>
      <c r="M120" s="63">
        <f t="shared" si="57"/>
        <v>0</v>
      </c>
      <c r="N120" s="407">
        <f t="shared" si="99"/>
        <v>3.355600702694673</v>
      </c>
      <c r="O120" s="407">
        <f t="shared" si="100"/>
        <v>0.22933280185275734</v>
      </c>
      <c r="P120">
        <f t="shared" si="59"/>
        <v>0.2</v>
      </c>
      <c r="Q120" s="407">
        <f t="shared" si="80"/>
        <v>0.42933280185275735</v>
      </c>
      <c r="R120" s="9">
        <f t="shared" si="101"/>
        <v>0.41371013514897442</v>
      </c>
      <c r="S120" s="9">
        <f t="shared" si="102"/>
        <v>1.7115607592498269E-4</v>
      </c>
      <c r="T120" s="9">
        <f t="shared" si="103"/>
        <v>1.7115607592498269E-4</v>
      </c>
      <c r="U120" s="407">
        <f t="shared" si="104"/>
        <v>1.5599303088368912</v>
      </c>
      <c r="V120" s="409">
        <f t="shared" si="105"/>
        <v>4.8667651368559176E-3</v>
      </c>
      <c r="W120" s="407">
        <f t="shared" si="106"/>
        <v>4.8667651368559176E-3</v>
      </c>
      <c r="X120" s="407">
        <f t="shared" si="107"/>
        <v>1.5599303088368912</v>
      </c>
      <c r="Y120" s="407">
        <f t="shared" si="108"/>
        <v>1.4600295410567753E-2</v>
      </c>
      <c r="Z120" s="407">
        <f t="shared" si="62"/>
        <v>0.24798985646791855</v>
      </c>
      <c r="AA120" s="407">
        <f t="shared" si="63"/>
        <v>0.14400000000000002</v>
      </c>
      <c r="AB120" s="407">
        <f t="shared" si="64"/>
        <v>0</v>
      </c>
      <c r="AC120" s="407">
        <f t="shared" si="109"/>
        <v>0.40778089618791225</v>
      </c>
      <c r="AD120" s="407">
        <f t="shared" si="110"/>
        <v>2.9709718119660824</v>
      </c>
      <c r="AE120" s="407">
        <f t="shared" si="111"/>
        <v>5.2960041044982163E-2</v>
      </c>
      <c r="AF120" s="407">
        <f t="shared" si="67"/>
        <v>4.7952000000000002E-2</v>
      </c>
      <c r="AG120" s="407">
        <f t="shared" si="112"/>
        <v>0.10199234479834099</v>
      </c>
      <c r="AH120" s="407">
        <f t="shared" si="113"/>
        <v>0</v>
      </c>
      <c r="AI120">
        <f t="shared" si="70"/>
        <v>0</v>
      </c>
      <c r="AJ120" s="408">
        <f t="shared" si="71"/>
        <v>0.136686114</v>
      </c>
      <c r="AK120">
        <f t="shared" si="85"/>
        <v>4.8000000000000001E-2</v>
      </c>
      <c r="AL120" s="408">
        <f t="shared" si="72"/>
        <v>0.1215</v>
      </c>
      <c r="AM120" s="408">
        <f t="shared" si="86"/>
        <v>0.31645971316818772</v>
      </c>
      <c r="AN120" s="408">
        <f t="shared" si="114"/>
        <v>0.16949999999999998</v>
      </c>
      <c r="AO120" s="408">
        <f t="shared" si="115"/>
        <v>1.2503300780517914</v>
      </c>
      <c r="AP120">
        <f t="shared" si="74"/>
        <v>16.983000000000001</v>
      </c>
      <c r="AQ120" s="10">
        <f t="shared" si="116"/>
        <v>0.93142612607244657</v>
      </c>
      <c r="AR120" s="63">
        <f t="shared" si="117"/>
        <v>20.389044809395614</v>
      </c>
      <c r="AS120" s="63">
        <f t="shared" si="118"/>
        <v>5.0996172399170492</v>
      </c>
      <c r="AT120" s="10"/>
      <c r="AU120">
        <f t="shared" si="119"/>
        <v>93.142612607244658</v>
      </c>
    </row>
    <row r="121" spans="7:47" x14ac:dyDescent="0.25">
      <c r="G121">
        <v>112</v>
      </c>
      <c r="H121">
        <f t="shared" si="55"/>
        <v>3.3600000000000003</v>
      </c>
      <c r="I121" s="407">
        <f t="shared" si="97"/>
        <v>0.21613999999999997</v>
      </c>
      <c r="J121" s="408">
        <f t="shared" si="56"/>
        <v>1.4333494736842103</v>
      </c>
      <c r="K121" s="408">
        <f t="shared" si="77"/>
        <v>4.0766747368421052</v>
      </c>
      <c r="L121" s="408">
        <f t="shared" si="98"/>
        <v>2.6433252631578954</v>
      </c>
      <c r="M121" s="63">
        <f t="shared" si="57"/>
        <v>0</v>
      </c>
      <c r="N121" s="407">
        <f t="shared" si="99"/>
        <v>3.3853814496266006</v>
      </c>
      <c r="O121" s="407">
        <f t="shared" si="100"/>
        <v>0.23349786983222964</v>
      </c>
      <c r="P121">
        <f t="shared" si="59"/>
        <v>0.2</v>
      </c>
      <c r="Q121" s="407">
        <f t="shared" si="80"/>
        <v>0.43349786983222965</v>
      </c>
      <c r="R121" s="9">
        <f t="shared" si="101"/>
        <v>0.41377235223719361</v>
      </c>
      <c r="S121" s="9">
        <f t="shared" si="102"/>
        <v>1.7120755947590022E-4</v>
      </c>
      <c r="T121" s="9">
        <f t="shared" si="103"/>
        <v>1.7120755947590022E-4</v>
      </c>
      <c r="U121" s="407">
        <f t="shared" si="104"/>
        <v>1.5738929270776718</v>
      </c>
      <c r="V121" s="409">
        <f t="shared" si="105"/>
        <v>4.9542778918102428E-3</v>
      </c>
      <c r="W121" s="407">
        <f t="shared" si="106"/>
        <v>4.9542778918102428E-3</v>
      </c>
      <c r="X121" s="407">
        <f t="shared" si="107"/>
        <v>1.5738929270776718</v>
      </c>
      <c r="Y121" s="407">
        <f t="shared" si="108"/>
        <v>1.4862833675430729E-2</v>
      </c>
      <c r="Z121" s="407">
        <f t="shared" si="62"/>
        <v>0.25023795413144267</v>
      </c>
      <c r="AA121" s="407">
        <f t="shared" si="63"/>
        <v>0.14400000000000002</v>
      </c>
      <c r="AB121" s="407">
        <f t="shared" si="64"/>
        <v>0</v>
      </c>
      <c r="AC121" s="407">
        <f t="shared" si="109"/>
        <v>0.41032049285465733</v>
      </c>
      <c r="AD121" s="407">
        <f t="shared" si="110"/>
        <v>2.9972768663523195</v>
      </c>
      <c r="AE121" s="407">
        <f t="shared" si="111"/>
        <v>5.390201168142468E-2</v>
      </c>
      <c r="AF121" s="407">
        <f t="shared" si="67"/>
        <v>4.8384000000000003E-2</v>
      </c>
      <c r="AG121" s="407">
        <f t="shared" si="112"/>
        <v>0.10340071296909019</v>
      </c>
      <c r="AH121" s="407">
        <f t="shared" si="113"/>
        <v>0</v>
      </c>
      <c r="AI121">
        <f t="shared" si="70"/>
        <v>0</v>
      </c>
      <c r="AJ121" s="408">
        <f t="shared" si="71"/>
        <v>0.13668508800000001</v>
      </c>
      <c r="AK121">
        <f t="shared" si="85"/>
        <v>4.8000000000000001E-2</v>
      </c>
      <c r="AL121" s="408">
        <f t="shared" si="72"/>
        <v>0.1215</v>
      </c>
      <c r="AM121" s="408">
        <f t="shared" si="86"/>
        <v>0.31645971316818772</v>
      </c>
      <c r="AN121" s="408">
        <f t="shared" si="114"/>
        <v>0.16949999999999998</v>
      </c>
      <c r="AO121" s="408">
        <f t="shared" si="115"/>
        <v>1.2585296491072633</v>
      </c>
      <c r="AP121">
        <f t="shared" si="74"/>
        <v>17.135999999999999</v>
      </c>
      <c r="AQ121" s="10">
        <f t="shared" si="116"/>
        <v>0.93158130851318921</v>
      </c>
      <c r="AR121" s="63">
        <f t="shared" si="117"/>
        <v>20.516024642732866</v>
      </c>
      <c r="AS121" s="63">
        <f t="shared" si="118"/>
        <v>5.1700356484545091</v>
      </c>
      <c r="AT121" s="10"/>
      <c r="AU121">
        <f t="shared" si="119"/>
        <v>93.158130851318916</v>
      </c>
    </row>
    <row r="122" spans="7:47" x14ac:dyDescent="0.25">
      <c r="G122">
        <v>113</v>
      </c>
      <c r="H122">
        <f t="shared" si="55"/>
        <v>3.3899999999999997</v>
      </c>
      <c r="I122" s="407">
        <f t="shared" si="97"/>
        <v>0.21617249999999999</v>
      </c>
      <c r="J122" s="408">
        <f t="shared" si="56"/>
        <v>1.4335649999999998</v>
      </c>
      <c r="K122" s="408">
        <f t="shared" si="77"/>
        <v>4.1067824999999996</v>
      </c>
      <c r="L122" s="408">
        <f t="shared" si="98"/>
        <v>2.6732174999999998</v>
      </c>
      <c r="M122" s="63">
        <f t="shared" si="57"/>
        <v>0</v>
      </c>
      <c r="N122" s="407">
        <f t="shared" si="99"/>
        <v>3.4151660356077489</v>
      </c>
      <c r="O122" s="407">
        <f t="shared" si="100"/>
        <v>0.23770304658298935</v>
      </c>
      <c r="P122">
        <f t="shared" si="59"/>
        <v>0.2</v>
      </c>
      <c r="Q122" s="407">
        <f t="shared" si="80"/>
        <v>0.43770304658298936</v>
      </c>
      <c r="R122" s="9">
        <f t="shared" si="101"/>
        <v>0.4138345693254129</v>
      </c>
      <c r="S122" s="9">
        <f t="shared" si="102"/>
        <v>1.7125905076874998E-4</v>
      </c>
      <c r="T122" s="9">
        <f t="shared" si="103"/>
        <v>1.7125905076874998E-4</v>
      </c>
      <c r="U122" s="407">
        <f t="shared" si="104"/>
        <v>1.5878594032225608</v>
      </c>
      <c r="V122" s="409">
        <f t="shared" si="105"/>
        <v>5.0425949688046139E-3</v>
      </c>
      <c r="W122" s="407">
        <f t="shared" si="106"/>
        <v>5.0425949688046139E-3</v>
      </c>
      <c r="X122" s="407">
        <f t="shared" si="107"/>
        <v>1.5878594032225608</v>
      </c>
      <c r="Y122" s="407">
        <f t="shared" si="108"/>
        <v>1.5127784906413842E-2</v>
      </c>
      <c r="Z122" s="407">
        <f t="shared" si="62"/>
        <v>0.25248605179496669</v>
      </c>
      <c r="AA122" s="407">
        <f t="shared" si="63"/>
        <v>0.14400000000000002</v>
      </c>
      <c r="AB122" s="407">
        <f t="shared" si="64"/>
        <v>0</v>
      </c>
      <c r="AC122" s="407">
        <f t="shared" si="109"/>
        <v>0.41286297716425308</v>
      </c>
      <c r="AD122" s="407">
        <f t="shared" si="110"/>
        <v>3.023584225115358</v>
      </c>
      <c r="AE122" s="407">
        <f t="shared" si="111"/>
        <v>5.4852369398198639E-2</v>
      </c>
      <c r="AF122" s="407">
        <f t="shared" si="67"/>
        <v>4.8815999999999991E-2</v>
      </c>
      <c r="AG122" s="407">
        <f t="shared" si="112"/>
        <v>0.1048182755522535</v>
      </c>
      <c r="AH122" s="407">
        <f t="shared" si="113"/>
        <v>0</v>
      </c>
      <c r="AI122">
        <f t="shared" si="70"/>
        <v>0</v>
      </c>
      <c r="AJ122" s="408">
        <f t="shared" si="71"/>
        <v>0.136684062</v>
      </c>
      <c r="AK122">
        <f t="shared" si="85"/>
        <v>4.8000000000000001E-2</v>
      </c>
      <c r="AL122" s="408">
        <f t="shared" si="72"/>
        <v>0.1215</v>
      </c>
      <c r="AM122" s="408">
        <f t="shared" si="86"/>
        <v>0.31645971316818772</v>
      </c>
      <c r="AN122" s="408">
        <f t="shared" si="114"/>
        <v>0.16949999999999998</v>
      </c>
      <c r="AO122" s="408">
        <f t="shared" si="115"/>
        <v>1.2667822153190693</v>
      </c>
      <c r="AP122">
        <f t="shared" si="74"/>
        <v>17.288999999999998</v>
      </c>
      <c r="AQ122" s="10">
        <f t="shared" si="116"/>
        <v>0.93173113369086358</v>
      </c>
      <c r="AR122" s="63">
        <f t="shared" si="117"/>
        <v>20.643148858212655</v>
      </c>
      <c r="AS122" s="63">
        <f t="shared" si="118"/>
        <v>5.2409137776126746</v>
      </c>
      <c r="AT122" s="10"/>
      <c r="AU122">
        <f t="shared" si="119"/>
        <v>93.173113369086352</v>
      </c>
    </row>
    <row r="123" spans="7:47" x14ac:dyDescent="0.25">
      <c r="G123">
        <v>114</v>
      </c>
      <c r="H123">
        <f t="shared" si="55"/>
        <v>3.42</v>
      </c>
      <c r="I123" s="407">
        <f t="shared" si="97"/>
        <v>0.21620499999999998</v>
      </c>
      <c r="J123" s="408">
        <f t="shared" si="56"/>
        <v>1.4337805263157892</v>
      </c>
      <c r="K123" s="408">
        <f t="shared" si="77"/>
        <v>4.1368902631578948</v>
      </c>
      <c r="L123" s="408">
        <f t="shared" si="98"/>
        <v>2.7031097368421051</v>
      </c>
      <c r="M123" s="63">
        <f t="shared" si="57"/>
        <v>0</v>
      </c>
      <c r="N123" s="407">
        <f t="shared" si="99"/>
        <v>3.4449543610624991</v>
      </c>
      <c r="O123" s="407">
        <f t="shared" si="100"/>
        <v>0.24194840889160843</v>
      </c>
      <c r="P123">
        <f t="shared" si="59"/>
        <v>0.2</v>
      </c>
      <c r="Q123" s="407">
        <f t="shared" si="80"/>
        <v>0.44194840889160847</v>
      </c>
      <c r="R123" s="9">
        <f t="shared" si="101"/>
        <v>0.41389678641363215</v>
      </c>
      <c r="S123" s="9">
        <f t="shared" si="102"/>
        <v>1.7131054980353184E-4</v>
      </c>
      <c r="T123" s="9">
        <f t="shared" si="103"/>
        <v>1.7131054980353184E-4</v>
      </c>
      <c r="U123" s="407">
        <f t="shared" si="104"/>
        <v>1.601829691140813</v>
      </c>
      <c r="V123" s="409">
        <f t="shared" si="105"/>
        <v>5.1317167188405441E-3</v>
      </c>
      <c r="W123" s="407">
        <f t="shared" si="106"/>
        <v>5.1317167188405441E-3</v>
      </c>
      <c r="X123" s="407">
        <f t="shared" si="107"/>
        <v>1.601829691140813</v>
      </c>
      <c r="Y123" s="407">
        <f t="shared" si="108"/>
        <v>1.5395150156521634E-2</v>
      </c>
      <c r="Z123" s="407">
        <f t="shared" si="62"/>
        <v>0.25473414945849082</v>
      </c>
      <c r="AA123" s="407">
        <f t="shared" si="63"/>
        <v>0.14400000000000002</v>
      </c>
      <c r="AB123" s="407">
        <f t="shared" si="64"/>
        <v>0</v>
      </c>
      <c r="AC123" s="407">
        <f t="shared" si="109"/>
        <v>0.41540835441350638</v>
      </c>
      <c r="AD123" s="407">
        <f t="shared" si="110"/>
        <v>3.049893799853244</v>
      </c>
      <c r="AE123" s="407">
        <f t="shared" si="111"/>
        <v>5.5811113142299557E-2</v>
      </c>
      <c r="AF123" s="407">
        <f t="shared" si="67"/>
        <v>4.9248E-2</v>
      </c>
      <c r="AG123" s="407">
        <f t="shared" si="112"/>
        <v>0.10624504397633391</v>
      </c>
      <c r="AH123" s="407">
        <f t="shared" si="113"/>
        <v>0</v>
      </c>
      <c r="AI123">
        <f t="shared" si="70"/>
        <v>0</v>
      </c>
      <c r="AJ123" s="408">
        <f t="shared" si="71"/>
        <v>0.13668303600000001</v>
      </c>
      <c r="AK123">
        <f t="shared" si="85"/>
        <v>4.8000000000000001E-2</v>
      </c>
      <c r="AL123" s="408">
        <f t="shared" si="72"/>
        <v>0.1215</v>
      </c>
      <c r="AM123" s="408">
        <f t="shared" si="86"/>
        <v>0.31645971316818772</v>
      </c>
      <c r="AN123" s="408">
        <f t="shared" si="114"/>
        <v>0.16949999999999998</v>
      </c>
      <c r="AO123" s="408">
        <f t="shared" si="115"/>
        <v>1.2750878705500928</v>
      </c>
      <c r="AP123">
        <f t="shared" si="74"/>
        <v>17.442</v>
      </c>
      <c r="AQ123" s="10">
        <f t="shared" si="116"/>
        <v>0.9318757341222752</v>
      </c>
      <c r="AR123" s="63">
        <f t="shared" si="117"/>
        <v>20.770417720675319</v>
      </c>
      <c r="AS123" s="63">
        <f t="shared" si="118"/>
        <v>5.3122521988166955</v>
      </c>
      <c r="AT123" s="10"/>
      <c r="AU123">
        <f t="shared" si="119"/>
        <v>93.187573412227522</v>
      </c>
    </row>
    <row r="124" spans="7:47" x14ac:dyDescent="0.25">
      <c r="G124">
        <v>115</v>
      </c>
      <c r="H124">
        <f t="shared" si="55"/>
        <v>3.4499999999999997</v>
      </c>
      <c r="I124" s="407">
        <f t="shared" si="97"/>
        <v>0.21623749999999997</v>
      </c>
      <c r="J124" s="408">
        <f t="shared" si="56"/>
        <v>1.4339960526315785</v>
      </c>
      <c r="K124" s="408">
        <f t="shared" si="77"/>
        <v>4.1669980263157891</v>
      </c>
      <c r="L124" s="408">
        <f t="shared" si="98"/>
        <v>2.7330019736842104</v>
      </c>
      <c r="M124" s="63">
        <f t="shared" si="57"/>
        <v>0</v>
      </c>
      <c r="N124" s="407">
        <f t="shared" si="99"/>
        <v>3.4747463298175085</v>
      </c>
      <c r="O124" s="407">
        <f t="shared" si="100"/>
        <v>0.24623403435469912</v>
      </c>
      <c r="P124">
        <f t="shared" si="59"/>
        <v>0.2</v>
      </c>
      <c r="Q124" s="407">
        <f t="shared" si="80"/>
        <v>0.44623403435469911</v>
      </c>
      <c r="R124" s="9">
        <f t="shared" si="101"/>
        <v>0.41395900350185133</v>
      </c>
      <c r="S124" s="9">
        <f t="shared" si="102"/>
        <v>1.7136205658024577E-4</v>
      </c>
      <c r="T124" s="9">
        <f t="shared" si="103"/>
        <v>1.7136205658024577E-4</v>
      </c>
      <c r="U124" s="407">
        <f t="shared" si="104"/>
        <v>1.6158037462698775</v>
      </c>
      <c r="V124" s="409">
        <f t="shared" si="105"/>
        <v>5.2216434929195418E-3</v>
      </c>
      <c r="W124" s="407">
        <f t="shared" si="106"/>
        <v>5.2216434929195418E-3</v>
      </c>
      <c r="X124" s="407">
        <f t="shared" si="107"/>
        <v>1.6158037462698775</v>
      </c>
      <c r="Y124" s="407">
        <f t="shared" si="108"/>
        <v>1.5664930478758627E-2</v>
      </c>
      <c r="Z124" s="407">
        <f t="shared" si="62"/>
        <v>0.25698224712201495</v>
      </c>
      <c r="AA124" s="407">
        <f t="shared" si="63"/>
        <v>0.14400000000000002</v>
      </c>
      <c r="AB124" s="407">
        <f t="shared" si="64"/>
        <v>0</v>
      </c>
      <c r="AC124" s="407">
        <f t="shared" si="109"/>
        <v>0.4179566299109117</v>
      </c>
      <c r="AD124" s="407">
        <f t="shared" si="110"/>
        <v>3.0762055051833705</v>
      </c>
      <c r="AE124" s="407">
        <f t="shared" si="111"/>
        <v>5.6778241860722861E-2</v>
      </c>
      <c r="AF124" s="407">
        <f t="shared" si="67"/>
        <v>4.9679999999999995E-2</v>
      </c>
      <c r="AG124" s="407">
        <f t="shared" si="112"/>
        <v>0.10768102977115453</v>
      </c>
      <c r="AH124" s="407">
        <f t="shared" si="113"/>
        <v>0</v>
      </c>
      <c r="AI124">
        <f t="shared" si="70"/>
        <v>0</v>
      </c>
      <c r="AJ124" s="408">
        <f t="shared" si="71"/>
        <v>0.13668200999999999</v>
      </c>
      <c r="AK124">
        <f t="shared" si="85"/>
        <v>4.8000000000000001E-2</v>
      </c>
      <c r="AL124" s="408">
        <f t="shared" si="72"/>
        <v>0.1215</v>
      </c>
      <c r="AM124" s="408">
        <f t="shared" si="86"/>
        <v>0.31645971316818772</v>
      </c>
      <c r="AN124" s="408">
        <f t="shared" si="114"/>
        <v>0.16949999999999998</v>
      </c>
      <c r="AO124" s="408">
        <f t="shared" si="115"/>
        <v>1.2834467095862652</v>
      </c>
      <c r="AP124">
        <f t="shared" si="74"/>
        <v>17.594999999999999</v>
      </c>
      <c r="AQ124" s="10">
        <f t="shared" si="116"/>
        <v>0.93201523783550766</v>
      </c>
      <c r="AR124" s="63">
        <f t="shared" si="117"/>
        <v>20.897831495545585</v>
      </c>
      <c r="AS124" s="63">
        <f t="shared" si="118"/>
        <v>5.3840514885577262</v>
      </c>
      <c r="AT124" s="10"/>
      <c r="AU124">
        <f t="shared" si="119"/>
        <v>93.201523783550769</v>
      </c>
    </row>
    <row r="125" spans="7:47" x14ac:dyDescent="0.25">
      <c r="G125">
        <v>116</v>
      </c>
      <c r="H125">
        <f t="shared" si="55"/>
        <v>3.4799999999999995</v>
      </c>
      <c r="I125" s="407">
        <f t="shared" si="97"/>
        <v>0.21626999999999999</v>
      </c>
      <c r="J125" s="408">
        <f t="shared" si="56"/>
        <v>1.4342115789473684</v>
      </c>
      <c r="K125" s="408">
        <f t="shared" si="77"/>
        <v>4.1971057894736834</v>
      </c>
      <c r="L125" s="408">
        <f t="shared" si="98"/>
        <v>2.7628942105263152</v>
      </c>
      <c r="M125" s="63">
        <f t="shared" si="57"/>
        <v>0</v>
      </c>
      <c r="N125" s="407">
        <f t="shared" si="99"/>
        <v>3.5045418489581328</v>
      </c>
      <c r="O125" s="407">
        <f t="shared" si="100"/>
        <v>0.25056000138254531</v>
      </c>
      <c r="P125">
        <f t="shared" si="59"/>
        <v>0.2</v>
      </c>
      <c r="Q125" s="407">
        <f t="shared" si="80"/>
        <v>0.45056000138254532</v>
      </c>
      <c r="R125" s="9">
        <f t="shared" si="101"/>
        <v>0.41402122059007068</v>
      </c>
      <c r="S125" s="9">
        <f t="shared" si="102"/>
        <v>1.7141357109889198E-4</v>
      </c>
      <c r="T125" s="9">
        <f t="shared" si="103"/>
        <v>1.7141357109889198E-4</v>
      </c>
      <c r="U125" s="407">
        <f t="shared" si="104"/>
        <v>1.6297815255492241</v>
      </c>
      <c r="V125" s="409">
        <f t="shared" si="105"/>
        <v>5.3123756420431125E-3</v>
      </c>
      <c r="W125" s="407">
        <f t="shared" si="106"/>
        <v>5.3123756420431125E-3</v>
      </c>
      <c r="X125" s="407">
        <f t="shared" si="107"/>
        <v>1.6297815255492241</v>
      </c>
      <c r="Y125" s="407">
        <f t="shared" si="108"/>
        <v>1.5937126926129336E-2</v>
      </c>
      <c r="Z125" s="407">
        <f t="shared" si="62"/>
        <v>0.25923034478553897</v>
      </c>
      <c r="AA125" s="407">
        <f t="shared" si="63"/>
        <v>0.14400000000000002</v>
      </c>
      <c r="AB125" s="407">
        <f t="shared" si="64"/>
        <v>0</v>
      </c>
      <c r="AC125" s="407">
        <f t="shared" si="109"/>
        <v>0.42050780897668633</v>
      </c>
      <c r="AD125" s="407">
        <f t="shared" si="110"/>
        <v>3.1025192586150583</v>
      </c>
      <c r="AE125" s="407">
        <f t="shared" si="111"/>
        <v>5.7753754500463987E-2</v>
      </c>
      <c r="AF125" s="407">
        <f t="shared" si="67"/>
        <v>5.011199999999999E-2</v>
      </c>
      <c r="AG125" s="407">
        <f t="shared" si="112"/>
        <v>0.10912624456813309</v>
      </c>
      <c r="AH125" s="407">
        <f t="shared" si="113"/>
        <v>0</v>
      </c>
      <c r="AI125">
        <f t="shared" si="70"/>
        <v>0</v>
      </c>
      <c r="AJ125" s="408">
        <f t="shared" si="71"/>
        <v>0.13668098400000001</v>
      </c>
      <c r="AK125">
        <f t="shared" si="85"/>
        <v>4.8000000000000001E-2</v>
      </c>
      <c r="AL125" s="408">
        <f t="shared" si="72"/>
        <v>0.1215</v>
      </c>
      <c r="AM125" s="408">
        <f t="shared" si="86"/>
        <v>0.31645971316818772</v>
      </c>
      <c r="AN125" s="408">
        <f t="shared" si="114"/>
        <v>0.16949999999999998</v>
      </c>
      <c r="AO125" s="408">
        <f t="shared" si="115"/>
        <v>1.2918588281405068</v>
      </c>
      <c r="AP125">
        <f t="shared" si="74"/>
        <v>17.747999999999998</v>
      </c>
      <c r="AQ125" s="10">
        <f t="shared" si="116"/>
        <v>0.93214976855652076</v>
      </c>
      <c r="AR125" s="63">
        <f t="shared" si="117"/>
        <v>21.025390448834315</v>
      </c>
      <c r="AS125" s="63">
        <f t="shared" si="118"/>
        <v>5.456312228406655</v>
      </c>
      <c r="AT125" s="10"/>
      <c r="AU125">
        <f t="shared" si="119"/>
        <v>93.214976855652083</v>
      </c>
    </row>
    <row r="126" spans="7:47" x14ac:dyDescent="0.25">
      <c r="G126">
        <v>117</v>
      </c>
      <c r="H126">
        <f t="shared" si="55"/>
        <v>3.51</v>
      </c>
      <c r="I126" s="407">
        <f t="shared" si="97"/>
        <v>0.21630249999999998</v>
      </c>
      <c r="J126" s="408">
        <f t="shared" si="56"/>
        <v>1.4344271052631574</v>
      </c>
      <c r="K126" s="408">
        <f t="shared" si="77"/>
        <v>4.2272135526315786</v>
      </c>
      <c r="L126" s="408">
        <f t="shared" si="98"/>
        <v>2.792786447368421</v>
      </c>
      <c r="M126" s="63">
        <f t="shared" si="57"/>
        <v>0</v>
      </c>
      <c r="N126" s="407">
        <f t="shared" si="99"/>
        <v>3.5343408286920304</v>
      </c>
      <c r="O126" s="407">
        <f t="shared" si="100"/>
        <v>0.25492638920277588</v>
      </c>
      <c r="P126">
        <f t="shared" si="59"/>
        <v>0.2</v>
      </c>
      <c r="Q126" s="407">
        <f t="shared" si="80"/>
        <v>0.45492638920277589</v>
      </c>
      <c r="R126" s="9">
        <f t="shared" si="101"/>
        <v>0.41408343767828981</v>
      </c>
      <c r="S126" s="9">
        <f t="shared" si="102"/>
        <v>1.7146509335947012E-4</v>
      </c>
      <c r="T126" s="9">
        <f t="shared" si="103"/>
        <v>1.7146509335947012E-4</v>
      </c>
      <c r="U126" s="407">
        <f t="shared" si="104"/>
        <v>1.6437629873574797</v>
      </c>
      <c r="V126" s="409">
        <f t="shared" si="105"/>
        <v>5.4039135172127724E-3</v>
      </c>
      <c r="W126" s="407">
        <f t="shared" si="106"/>
        <v>5.4039135172127724E-3</v>
      </c>
      <c r="X126" s="407">
        <f t="shared" si="107"/>
        <v>1.6437629873574797</v>
      </c>
      <c r="Y126" s="407">
        <f t="shared" si="108"/>
        <v>1.6211740551638317E-2</v>
      </c>
      <c r="Z126" s="407">
        <f t="shared" si="62"/>
        <v>0.2614784424490631</v>
      </c>
      <c r="AA126" s="407">
        <f t="shared" si="63"/>
        <v>0.14400000000000002</v>
      </c>
      <c r="AB126" s="407">
        <f t="shared" si="64"/>
        <v>0</v>
      </c>
      <c r="AC126" s="407">
        <f t="shared" si="109"/>
        <v>0.42306189694280555</v>
      </c>
      <c r="AD126" s="407">
        <f t="shared" si="110"/>
        <v>3.1288349804285112</v>
      </c>
      <c r="AE126" s="407">
        <f t="shared" si="111"/>
        <v>5.8737650008518494E-2</v>
      </c>
      <c r="AF126" s="407">
        <f t="shared" si="67"/>
        <v>5.0543999999999999E-2</v>
      </c>
      <c r="AG126" s="407">
        <f t="shared" si="112"/>
        <v>0.11058070010055922</v>
      </c>
      <c r="AH126" s="407">
        <f t="shared" si="113"/>
        <v>0</v>
      </c>
      <c r="AI126">
        <f t="shared" si="70"/>
        <v>0</v>
      </c>
      <c r="AJ126" s="408">
        <f t="shared" si="71"/>
        <v>0.13667995800000002</v>
      </c>
      <c r="AK126">
        <f t="shared" si="85"/>
        <v>4.8000000000000001E-2</v>
      </c>
      <c r="AL126" s="408">
        <f t="shared" si="72"/>
        <v>0.1215</v>
      </c>
      <c r="AM126" s="408">
        <f t="shared" si="86"/>
        <v>0.31645971316818772</v>
      </c>
      <c r="AN126" s="408">
        <f t="shared" si="114"/>
        <v>0.16949999999999998</v>
      </c>
      <c r="AO126" s="408">
        <f t="shared" si="115"/>
        <v>1.300324322856713</v>
      </c>
      <c r="AP126">
        <f t="shared" si="74"/>
        <v>17.900999999999996</v>
      </c>
      <c r="AQ126" s="10">
        <f t="shared" si="116"/>
        <v>0.9322794458865088</v>
      </c>
      <c r="AR126" s="63">
        <f t="shared" si="117"/>
        <v>21.153094847140277</v>
      </c>
      <c r="AS126" s="63">
        <f t="shared" si="118"/>
        <v>5.5290350050279606</v>
      </c>
      <c r="AT126" s="10"/>
      <c r="AU126">
        <f t="shared" si="119"/>
        <v>93.227944588650885</v>
      </c>
    </row>
    <row r="127" spans="7:47" x14ac:dyDescent="0.25">
      <c r="G127">
        <v>118</v>
      </c>
      <c r="H127">
        <f t="shared" si="55"/>
        <v>3.54</v>
      </c>
      <c r="I127" s="407">
        <f t="shared" si="97"/>
        <v>0.21633499999999997</v>
      </c>
      <c r="J127" s="408">
        <f t="shared" si="56"/>
        <v>1.4346426315789469</v>
      </c>
      <c r="K127" s="408">
        <f t="shared" si="77"/>
        <v>4.2573213157894738</v>
      </c>
      <c r="L127" s="408">
        <f t="shared" si="98"/>
        <v>2.8226786842105267</v>
      </c>
      <c r="M127" s="63">
        <f t="shared" si="57"/>
        <v>0</v>
      </c>
      <c r="N127" s="407">
        <f t="shared" si="99"/>
        <v>3.5641431822195333</v>
      </c>
      <c r="O127" s="407">
        <f t="shared" si="100"/>
        <v>0.2593332778640815</v>
      </c>
      <c r="P127">
        <f t="shared" si="59"/>
        <v>0.2</v>
      </c>
      <c r="Q127" s="407">
        <f t="shared" si="80"/>
        <v>0.45933327786408151</v>
      </c>
      <c r="R127" s="9">
        <f t="shared" si="101"/>
        <v>0.41414565476650905</v>
      </c>
      <c r="S127" s="9">
        <f t="shared" si="102"/>
        <v>1.715166233619805E-4</v>
      </c>
      <c r="T127" s="9">
        <f t="shared" si="103"/>
        <v>1.715166233619805E-4</v>
      </c>
      <c r="U127" s="407">
        <f t="shared" si="104"/>
        <v>1.6577480914526832</v>
      </c>
      <c r="V127" s="409">
        <f t="shared" si="105"/>
        <v>5.496257469430027E-3</v>
      </c>
      <c r="W127" s="407">
        <f t="shared" si="106"/>
        <v>5.496257469430027E-3</v>
      </c>
      <c r="X127" s="407">
        <f t="shared" si="107"/>
        <v>1.6577480914526832</v>
      </c>
      <c r="Y127" s="407">
        <f t="shared" si="108"/>
        <v>1.6488772408290081E-2</v>
      </c>
      <c r="Z127" s="407">
        <f t="shared" si="62"/>
        <v>0.26372654011258723</v>
      </c>
      <c r="AA127" s="407">
        <f t="shared" si="63"/>
        <v>0.14400000000000002</v>
      </c>
      <c r="AB127" s="407">
        <f t="shared" si="64"/>
        <v>0</v>
      </c>
      <c r="AC127" s="407">
        <f t="shared" si="109"/>
        <v>0.42561889915303758</v>
      </c>
      <c r="AD127" s="407">
        <f t="shared" si="110"/>
        <v>3.155152593559774</v>
      </c>
      <c r="AE127" s="407">
        <f t="shared" si="111"/>
        <v>5.9729927331881809E-2</v>
      </c>
      <c r="AF127" s="407">
        <f t="shared" si="67"/>
        <v>5.0976E-2</v>
      </c>
      <c r="AG127" s="407">
        <f t="shared" si="112"/>
        <v>0.11204440820387403</v>
      </c>
      <c r="AH127" s="407">
        <f t="shared" si="113"/>
        <v>0</v>
      </c>
      <c r="AI127">
        <f t="shared" si="70"/>
        <v>0</v>
      </c>
      <c r="AJ127" s="408">
        <f t="shared" si="71"/>
        <v>0.136678932</v>
      </c>
      <c r="AK127">
        <f t="shared" si="85"/>
        <v>4.8000000000000001E-2</v>
      </c>
      <c r="AL127" s="408">
        <f t="shared" si="72"/>
        <v>0.1215</v>
      </c>
      <c r="AM127" s="408">
        <f t="shared" si="86"/>
        <v>0.31645971316818772</v>
      </c>
      <c r="AN127" s="408">
        <f t="shared" si="114"/>
        <v>0.16949999999999998</v>
      </c>
      <c r="AO127" s="408">
        <f t="shared" si="115"/>
        <v>1.3088432913137851</v>
      </c>
      <c r="AP127">
        <f t="shared" si="74"/>
        <v>18.053999999999998</v>
      </c>
      <c r="AQ127" s="10">
        <f t="shared" si="116"/>
        <v>0.93240438547055038</v>
      </c>
      <c r="AR127" s="63">
        <f t="shared" si="117"/>
        <v>21.280944957651879</v>
      </c>
      <c r="AS127" s="63">
        <f t="shared" si="118"/>
        <v>5.6022204101937012</v>
      </c>
      <c r="AT127" s="10"/>
      <c r="AU127">
        <f t="shared" si="119"/>
        <v>93.240438547055035</v>
      </c>
    </row>
    <row r="128" spans="7:47" x14ac:dyDescent="0.25">
      <c r="G128">
        <v>119</v>
      </c>
      <c r="H128">
        <f t="shared" si="55"/>
        <v>3.57</v>
      </c>
      <c r="I128" s="407">
        <f t="shared" si="97"/>
        <v>0.21636749999999996</v>
      </c>
      <c r="J128" s="408">
        <f t="shared" si="56"/>
        <v>1.4348581578947364</v>
      </c>
      <c r="K128" s="408">
        <f t="shared" si="77"/>
        <v>4.2874290789473681</v>
      </c>
      <c r="L128" s="408">
        <f t="shared" si="98"/>
        <v>2.8525709210526315</v>
      </c>
      <c r="M128" s="63">
        <f t="shared" si="57"/>
        <v>0</v>
      </c>
      <c r="N128" s="407">
        <f t="shared" si="99"/>
        <v>3.5939488256104068</v>
      </c>
      <c r="O128" s="407">
        <f t="shared" si="100"/>
        <v>0.2637807482399756</v>
      </c>
      <c r="P128">
        <f t="shared" si="59"/>
        <v>0.2</v>
      </c>
      <c r="Q128" s="407">
        <f t="shared" si="80"/>
        <v>0.46378074823997562</v>
      </c>
      <c r="R128" s="9">
        <f t="shared" si="101"/>
        <v>0.41420787185472829</v>
      </c>
      <c r="S128" s="9">
        <f t="shared" si="102"/>
        <v>1.71568161106423E-4</v>
      </c>
      <c r="T128" s="9">
        <f t="shared" si="103"/>
        <v>1.71568161106423E-4</v>
      </c>
      <c r="U128" s="407">
        <f t="shared" si="104"/>
        <v>1.6717367989154852</v>
      </c>
      <c r="V128" s="409">
        <f t="shared" si="105"/>
        <v>5.5894078496963864E-3</v>
      </c>
      <c r="W128" s="407">
        <f t="shared" si="106"/>
        <v>5.5894078496963864E-3</v>
      </c>
      <c r="X128" s="407">
        <f t="shared" si="107"/>
        <v>1.6717367989154852</v>
      </c>
      <c r="Y128" s="407">
        <f t="shared" si="108"/>
        <v>1.6768223549089162E-2</v>
      </c>
      <c r="Z128" s="407">
        <f t="shared" si="62"/>
        <v>0.2659746377761113</v>
      </c>
      <c r="AA128" s="407">
        <f t="shared" si="63"/>
        <v>0.14400000000000002</v>
      </c>
      <c r="AB128" s="407">
        <f t="shared" si="64"/>
        <v>0</v>
      </c>
      <c r="AC128" s="407">
        <f t="shared" si="109"/>
        <v>0.42817882096297899</v>
      </c>
      <c r="AD128" s="407">
        <f t="shared" si="110"/>
        <v>3.1814720234913634</v>
      </c>
      <c r="AE128" s="407">
        <f t="shared" si="111"/>
        <v>6.0730585417549381E-2</v>
      </c>
      <c r="AF128" s="407">
        <f t="shared" si="67"/>
        <v>5.1407999999999995E-2</v>
      </c>
      <c r="AG128" s="407">
        <f t="shared" si="112"/>
        <v>0.11351738081595332</v>
      </c>
      <c r="AH128" s="407">
        <f t="shared" si="113"/>
        <v>0</v>
      </c>
      <c r="AI128">
        <f t="shared" si="70"/>
        <v>0</v>
      </c>
      <c r="AJ128" s="408">
        <f t="shared" si="71"/>
        <v>0.13667790600000002</v>
      </c>
      <c r="AK128">
        <f t="shared" si="85"/>
        <v>4.8000000000000001E-2</v>
      </c>
      <c r="AL128" s="408">
        <f t="shared" si="72"/>
        <v>0.1215</v>
      </c>
      <c r="AM128" s="408">
        <f t="shared" si="86"/>
        <v>0.31645971316818772</v>
      </c>
      <c r="AN128" s="408">
        <f t="shared" si="114"/>
        <v>0.16949999999999998</v>
      </c>
      <c r="AO128" s="408">
        <f t="shared" si="115"/>
        <v>1.3174158320297107</v>
      </c>
      <c r="AP128">
        <f t="shared" si="74"/>
        <v>18.206999999999997</v>
      </c>
      <c r="AQ128" s="10">
        <f t="shared" si="116"/>
        <v>0.93252469915804115</v>
      </c>
      <c r="AR128" s="63">
        <f t="shared" si="117"/>
        <v>21.40894104814895</v>
      </c>
      <c r="AS128" s="63">
        <f t="shared" si="118"/>
        <v>5.6758690407976662</v>
      </c>
      <c r="AT128" s="10"/>
      <c r="AU128">
        <f t="shared" si="119"/>
        <v>93.252469915804113</v>
      </c>
    </row>
    <row r="129" spans="7:47" x14ac:dyDescent="0.25">
      <c r="G129">
        <v>120</v>
      </c>
      <c r="H129">
        <f t="shared" si="55"/>
        <v>3.5999999999999996</v>
      </c>
      <c r="I129" s="407">
        <f t="shared" si="97"/>
        <v>0.21640000000000001</v>
      </c>
      <c r="J129" s="408">
        <f t="shared" si="56"/>
        <v>1.4350736842105261</v>
      </c>
      <c r="K129" s="408">
        <f t="shared" si="77"/>
        <v>4.3175368421052625</v>
      </c>
      <c r="L129" s="408">
        <f t="shared" si="98"/>
        <v>2.8824631578947368</v>
      </c>
      <c r="M129" s="63">
        <f t="shared" si="57"/>
        <v>0</v>
      </c>
      <c r="N129" s="407">
        <f t="shared" si="99"/>
        <v>3.6237576776866298</v>
      </c>
      <c r="O129" s="407">
        <f t="shared" si="100"/>
        <v>0.2682688820325998</v>
      </c>
      <c r="P129">
        <f t="shared" si="59"/>
        <v>0.2</v>
      </c>
      <c r="Q129" s="407">
        <f t="shared" si="80"/>
        <v>0.46826888203259981</v>
      </c>
      <c r="R129" s="9">
        <f t="shared" si="101"/>
        <v>0.41427008894294765</v>
      </c>
      <c r="S129" s="9">
        <f t="shared" si="102"/>
        <v>1.7161970659279778E-4</v>
      </c>
      <c r="T129" s="9">
        <f t="shared" si="103"/>
        <v>1.7161970659279778E-4</v>
      </c>
      <c r="U129" s="407">
        <f t="shared" si="104"/>
        <v>1.6857290720951221</v>
      </c>
      <c r="V129" s="409">
        <f t="shared" si="105"/>
        <v>5.6833650090133631E-3</v>
      </c>
      <c r="W129" s="407">
        <f t="shared" si="106"/>
        <v>5.6833650090133631E-3</v>
      </c>
      <c r="X129" s="407">
        <f t="shared" si="107"/>
        <v>1.6857290720951221</v>
      </c>
      <c r="Y129" s="407">
        <f t="shared" si="108"/>
        <v>1.705009502704009E-2</v>
      </c>
      <c r="Z129" s="407">
        <f t="shared" si="62"/>
        <v>0.26822273543963537</v>
      </c>
      <c r="AA129" s="407">
        <f t="shared" si="63"/>
        <v>0.14400000000000002</v>
      </c>
      <c r="AB129" s="407">
        <f t="shared" si="64"/>
        <v>0</v>
      </c>
      <c r="AC129" s="407">
        <f t="shared" si="109"/>
        <v>0.43074166774009032</v>
      </c>
      <c r="AD129" s="407">
        <f t="shared" si="110"/>
        <v>3.2077931981482402</v>
      </c>
      <c r="AE129" s="407">
        <f t="shared" si="111"/>
        <v>6.1739623212516692E-2</v>
      </c>
      <c r="AF129" s="407">
        <f t="shared" si="67"/>
        <v>5.183999999999999E-2</v>
      </c>
      <c r="AG129" s="407">
        <f t="shared" si="112"/>
        <v>0.11499962997739331</v>
      </c>
      <c r="AH129" s="407">
        <f t="shared" si="113"/>
        <v>0</v>
      </c>
      <c r="AI129">
        <f t="shared" si="70"/>
        <v>0</v>
      </c>
      <c r="AJ129" s="408">
        <f t="shared" si="71"/>
        <v>0.13667688</v>
      </c>
      <c r="AK129">
        <f t="shared" si="85"/>
        <v>4.8000000000000001E-2</v>
      </c>
      <c r="AL129" s="408">
        <f t="shared" si="72"/>
        <v>0.1215</v>
      </c>
      <c r="AM129" s="408">
        <f t="shared" si="86"/>
        <v>0.31645971316818772</v>
      </c>
      <c r="AN129" s="408">
        <f t="shared" si="114"/>
        <v>0.16949999999999998</v>
      </c>
      <c r="AO129" s="408">
        <f t="shared" si="115"/>
        <v>1.3260420444656895</v>
      </c>
      <c r="AP129">
        <f t="shared" si="74"/>
        <v>18.359999999999996</v>
      </c>
      <c r="AQ129" s="10">
        <f t="shared" si="116"/>
        <v>0.93264049515537439</v>
      </c>
      <c r="AR129" s="63">
        <f t="shared" si="117"/>
        <v>21.537083387004515</v>
      </c>
      <c r="AS129" s="63">
        <f t="shared" si="118"/>
        <v>5.7499814988696656</v>
      </c>
      <c r="AT129" s="10"/>
      <c r="AU129">
        <f t="shared" si="119"/>
        <v>93.264049515537437</v>
      </c>
    </row>
    <row r="130" spans="7:47" x14ac:dyDescent="0.25">
      <c r="G130">
        <v>121</v>
      </c>
      <c r="H130">
        <f t="shared" si="55"/>
        <v>3.63</v>
      </c>
      <c r="I130" s="407">
        <f t="shared" si="97"/>
        <v>0.21643249999999994</v>
      </c>
      <c r="J130" s="408">
        <f t="shared" si="56"/>
        <v>1.4352892105263153</v>
      </c>
      <c r="K130" s="408">
        <f t="shared" si="77"/>
        <v>4.3476446052631577</v>
      </c>
      <c r="L130" s="408">
        <f t="shared" si="98"/>
        <v>2.9123553947368421</v>
      </c>
      <c r="M130" s="63">
        <f t="shared" si="57"/>
        <v>0</v>
      </c>
      <c r="N130" s="407">
        <f t="shared" si="99"/>
        <v>3.6535696599108527</v>
      </c>
      <c r="O130" s="407">
        <f t="shared" si="100"/>
        <v>0.27279776177657294</v>
      </c>
      <c r="P130">
        <f t="shared" si="59"/>
        <v>0.2</v>
      </c>
      <c r="Q130" s="407">
        <f t="shared" si="80"/>
        <v>0.47279776177657296</v>
      </c>
      <c r="R130" s="9">
        <f t="shared" si="101"/>
        <v>0.41433230603116683</v>
      </c>
      <c r="S130" s="9">
        <f t="shared" si="102"/>
        <v>1.7167125982110449E-4</v>
      </c>
      <c r="T130" s="9">
        <f t="shared" si="103"/>
        <v>1.7167125982110449E-4</v>
      </c>
      <c r="U130" s="407">
        <f t="shared" si="104"/>
        <v>1.6997248745580062</v>
      </c>
      <c r="V130" s="409">
        <f t="shared" si="105"/>
        <v>5.7781292983824601E-3</v>
      </c>
      <c r="W130" s="407">
        <f t="shared" si="106"/>
        <v>5.7781292983824601E-3</v>
      </c>
      <c r="X130" s="407">
        <f t="shared" si="107"/>
        <v>1.6997248745580062</v>
      </c>
      <c r="Y130" s="407">
        <f t="shared" si="108"/>
        <v>1.733438789514738E-2</v>
      </c>
      <c r="Z130" s="407">
        <f t="shared" si="62"/>
        <v>0.2704708331031595</v>
      </c>
      <c r="AA130" s="407">
        <f t="shared" si="63"/>
        <v>0.14400000000000002</v>
      </c>
      <c r="AB130" s="407">
        <f t="shared" si="64"/>
        <v>0</v>
      </c>
      <c r="AC130" s="407">
        <f t="shared" si="109"/>
        <v>0.43330744486373152</v>
      </c>
      <c r="AD130" s="407">
        <f t="shared" si="110"/>
        <v>3.2341160477988224</v>
      </c>
      <c r="AE130" s="407">
        <f t="shared" si="111"/>
        <v>6.2757039663779254E-2</v>
      </c>
      <c r="AF130" s="407">
        <f t="shared" si="67"/>
        <v>5.2271999999999999E-2</v>
      </c>
      <c r="AG130" s="407">
        <f t="shared" si="112"/>
        <v>0.1164911678317993</v>
      </c>
      <c r="AH130" s="407">
        <f t="shared" si="113"/>
        <v>0</v>
      </c>
      <c r="AI130">
        <f t="shared" si="70"/>
        <v>0</v>
      </c>
      <c r="AJ130" s="408">
        <f t="shared" si="71"/>
        <v>0.13667585400000001</v>
      </c>
      <c r="AK130">
        <f t="shared" si="85"/>
        <v>4.8000000000000001E-2</v>
      </c>
      <c r="AL130" s="408">
        <f t="shared" si="72"/>
        <v>0.1215</v>
      </c>
      <c r="AM130" s="408">
        <f t="shared" si="86"/>
        <v>0.31645971316818772</v>
      </c>
      <c r="AN130" s="408">
        <f t="shared" si="114"/>
        <v>0.16949999999999998</v>
      </c>
      <c r="AO130" s="408">
        <f t="shared" si="115"/>
        <v>1.3347220290303072</v>
      </c>
      <c r="AP130">
        <f t="shared" si="74"/>
        <v>18.512999999999998</v>
      </c>
      <c r="AQ130" s="10">
        <f t="shared" si="116"/>
        <v>0.93275187817130489</v>
      </c>
      <c r="AR130" s="63">
        <f t="shared" si="117"/>
        <v>21.665372243186575</v>
      </c>
      <c r="AS130" s="63">
        <f t="shared" si="118"/>
        <v>5.8245583915899655</v>
      </c>
      <c r="AT130" s="10"/>
      <c r="AU130">
        <f t="shared" si="119"/>
        <v>93.275187817130487</v>
      </c>
    </row>
    <row r="131" spans="7:47" x14ac:dyDescent="0.25">
      <c r="G131">
        <v>122</v>
      </c>
      <c r="H131">
        <f t="shared" si="55"/>
        <v>3.66</v>
      </c>
      <c r="I131" s="407">
        <f t="shared" si="97"/>
        <v>0.21646499999999999</v>
      </c>
      <c r="J131" s="408">
        <f t="shared" si="56"/>
        <v>1.435504736842105</v>
      </c>
      <c r="K131" s="408">
        <f t="shared" si="77"/>
        <v>4.3777523684210529</v>
      </c>
      <c r="L131" s="408">
        <f t="shared" si="98"/>
        <v>2.9422476315789474</v>
      </c>
      <c r="M131" s="63">
        <f t="shared" si="57"/>
        <v>0</v>
      </c>
      <c r="N131" s="407">
        <f t="shared" si="99"/>
        <v>3.6833846962802221</v>
      </c>
      <c r="O131" s="407">
        <f t="shared" si="100"/>
        <v>0.27736747084288588</v>
      </c>
      <c r="P131">
        <f t="shared" si="59"/>
        <v>0.2</v>
      </c>
      <c r="Q131" s="407">
        <f t="shared" si="80"/>
        <v>0.47736747084288589</v>
      </c>
      <c r="R131" s="9">
        <f t="shared" si="101"/>
        <v>0.41439452311938613</v>
      </c>
      <c r="S131" s="9">
        <f t="shared" si="102"/>
        <v>1.7172282079134344E-4</v>
      </c>
      <c r="T131" s="9">
        <f t="shared" si="103"/>
        <v>1.7172282079134344E-4</v>
      </c>
      <c r="U131" s="407">
        <f t="shared" si="104"/>
        <v>1.7137241710387932</v>
      </c>
      <c r="V131" s="409">
        <f t="shared" si="105"/>
        <v>5.8737010688051979E-3</v>
      </c>
      <c r="W131" s="407">
        <f t="shared" si="106"/>
        <v>5.8737010688051979E-3</v>
      </c>
      <c r="X131" s="407">
        <f t="shared" si="107"/>
        <v>1.7137241710387932</v>
      </c>
      <c r="Y131" s="407">
        <f t="shared" si="108"/>
        <v>1.7621103206415592E-2</v>
      </c>
      <c r="Z131" s="407">
        <f t="shared" si="62"/>
        <v>0.27271893076668358</v>
      </c>
      <c r="AA131" s="407">
        <f t="shared" si="63"/>
        <v>0.14400000000000002</v>
      </c>
      <c r="AB131" s="407">
        <f t="shared" si="64"/>
        <v>0</v>
      </c>
      <c r="AC131" s="407">
        <f t="shared" si="109"/>
        <v>0.4358761577251975</v>
      </c>
      <c r="AD131" s="407">
        <f t="shared" si="110"/>
        <v>3.2604405049607554</v>
      </c>
      <c r="AE131" s="407">
        <f t="shared" si="111"/>
        <v>6.3782833718332488E-2</v>
      </c>
      <c r="AF131" s="407">
        <f t="shared" si="67"/>
        <v>5.2704000000000001E-2</v>
      </c>
      <c r="AG131" s="407">
        <f t="shared" si="112"/>
        <v>0.11799200662607719</v>
      </c>
      <c r="AH131" s="407">
        <f t="shared" si="113"/>
        <v>0</v>
      </c>
      <c r="AI131">
        <f t="shared" si="70"/>
        <v>0</v>
      </c>
      <c r="AJ131" s="408">
        <f t="shared" si="71"/>
        <v>0.136674828</v>
      </c>
      <c r="AK131">
        <f t="shared" si="85"/>
        <v>4.8000000000000001E-2</v>
      </c>
      <c r="AL131" s="408">
        <f t="shared" si="72"/>
        <v>0.1215</v>
      </c>
      <c r="AM131" s="408">
        <f t="shared" si="86"/>
        <v>0.31645971316818772</v>
      </c>
      <c r="AN131" s="408">
        <f t="shared" si="114"/>
        <v>0.16949999999999998</v>
      </c>
      <c r="AO131" s="408">
        <f t="shared" si="115"/>
        <v>1.3434558870837572</v>
      </c>
      <c r="AP131">
        <f t="shared" si="74"/>
        <v>18.666</v>
      </c>
      <c r="AQ131" s="10">
        <f t="shared" si="116"/>
        <v>0.93285894955539661</v>
      </c>
      <c r="AR131" s="63">
        <f t="shared" si="117"/>
        <v>21.793807886259874</v>
      </c>
      <c r="AS131" s="63">
        <f t="shared" si="118"/>
        <v>5.8996003313038594</v>
      </c>
      <c r="AT131" s="10"/>
      <c r="AU131">
        <f t="shared" si="119"/>
        <v>93.285894955539661</v>
      </c>
    </row>
    <row r="132" spans="7:47" x14ac:dyDescent="0.25">
      <c r="G132">
        <v>123</v>
      </c>
      <c r="H132">
        <f t="shared" si="55"/>
        <v>3.69</v>
      </c>
      <c r="I132" s="407">
        <f t="shared" si="97"/>
        <v>0.21649750000000001</v>
      </c>
      <c r="J132" s="408">
        <f t="shared" si="56"/>
        <v>1.4357202631578947</v>
      </c>
      <c r="K132" s="408">
        <f t="shared" si="77"/>
        <v>4.4078601315789472</v>
      </c>
      <c r="L132" s="408">
        <f t="shared" si="98"/>
        <v>2.9721398684210527</v>
      </c>
      <c r="M132" s="63">
        <f t="shared" si="57"/>
        <v>0</v>
      </c>
      <c r="N132" s="407">
        <f t="shared" si="99"/>
        <v>3.7132027132252712</v>
      </c>
      <c r="O132" s="407">
        <f t="shared" si="100"/>
        <v>0.28197809344284086</v>
      </c>
      <c r="P132">
        <f t="shared" si="59"/>
        <v>0.2</v>
      </c>
      <c r="Q132" s="407">
        <f t="shared" si="80"/>
        <v>0.48197809344284087</v>
      </c>
      <c r="R132" s="9">
        <f t="shared" si="101"/>
        <v>0.41445674020760542</v>
      </c>
      <c r="S132" s="9">
        <f t="shared" si="102"/>
        <v>1.7177438950351454E-4</v>
      </c>
      <c r="T132" s="9">
        <f t="shared" si="103"/>
        <v>1.7177438950351454E-4</v>
      </c>
      <c r="U132" s="407">
        <f t="shared" si="104"/>
        <v>1.7277269273937759</v>
      </c>
      <c r="V132" s="409">
        <f t="shared" si="105"/>
        <v>5.970080671283076E-3</v>
      </c>
      <c r="W132" s="407">
        <f t="shared" si="106"/>
        <v>5.970080671283076E-3</v>
      </c>
      <c r="X132" s="407">
        <f t="shared" si="107"/>
        <v>1.7277269273937759</v>
      </c>
      <c r="Y132" s="407">
        <f t="shared" si="108"/>
        <v>1.7910242013849227E-2</v>
      </c>
      <c r="Z132" s="407">
        <f t="shared" si="62"/>
        <v>0.27496702843020771</v>
      </c>
      <c r="AA132" s="407">
        <f t="shared" si="63"/>
        <v>0.14400000000000002</v>
      </c>
      <c r="AB132" s="407">
        <f t="shared" si="64"/>
        <v>0</v>
      </c>
      <c r="AC132" s="407">
        <f t="shared" si="109"/>
        <v>0.43844781172775427</v>
      </c>
      <c r="AD132" s="407">
        <f t="shared" si="110"/>
        <v>3.2867665043111867</v>
      </c>
      <c r="AE132" s="407">
        <f t="shared" si="111"/>
        <v>6.4817004323171876E-2</v>
      </c>
      <c r="AF132" s="407">
        <f t="shared" si="67"/>
        <v>5.3135999999999996E-2</v>
      </c>
      <c r="AG132" s="407">
        <f t="shared" si="112"/>
        <v>0.1195021587107282</v>
      </c>
      <c r="AH132" s="407">
        <f t="shared" si="113"/>
        <v>0</v>
      </c>
      <c r="AI132">
        <f t="shared" si="70"/>
        <v>0</v>
      </c>
      <c r="AJ132" s="408">
        <f t="shared" si="71"/>
        <v>0.13667380200000001</v>
      </c>
      <c r="AK132">
        <f t="shared" si="85"/>
        <v>4.8000000000000001E-2</v>
      </c>
      <c r="AL132" s="408">
        <f t="shared" si="72"/>
        <v>0.1215</v>
      </c>
      <c r="AM132" s="408">
        <f t="shared" si="86"/>
        <v>0.31645971316818772</v>
      </c>
      <c r="AN132" s="408">
        <f t="shared" si="114"/>
        <v>0.16949999999999998</v>
      </c>
      <c r="AO132" s="408">
        <f t="shared" si="115"/>
        <v>1.3522437209421099</v>
      </c>
      <c r="AP132">
        <f t="shared" si="74"/>
        <v>18.818999999999999</v>
      </c>
      <c r="AQ132" s="10">
        <f t="shared" si="116"/>
        <v>0.93296180742994106</v>
      </c>
      <c r="AR132" s="63">
        <f t="shared" si="117"/>
        <v>21.922390586387714</v>
      </c>
      <c r="AS132" s="63">
        <f t="shared" si="118"/>
        <v>5.9751079355364096</v>
      </c>
      <c r="AT132" s="10"/>
      <c r="AU132">
        <f t="shared" si="119"/>
        <v>93.29618074299411</v>
      </c>
    </row>
    <row r="133" spans="7:47" x14ac:dyDescent="0.25">
      <c r="G133">
        <v>124</v>
      </c>
      <c r="H133">
        <f t="shared" si="55"/>
        <v>3.7199999999999998</v>
      </c>
      <c r="I133" s="407">
        <f t="shared" si="97"/>
        <v>0.21652999999999997</v>
      </c>
      <c r="J133" s="408">
        <f t="shared" si="56"/>
        <v>1.4359357894736839</v>
      </c>
      <c r="K133" s="408">
        <f t="shared" si="77"/>
        <v>4.4379678947368415</v>
      </c>
      <c r="L133" s="408">
        <f t="shared" si="98"/>
        <v>3.002032105263158</v>
      </c>
      <c r="M133" s="63">
        <f t="shared" si="57"/>
        <v>0</v>
      </c>
      <c r="N133" s="407">
        <f t="shared" si="99"/>
        <v>3.7430236395135972</v>
      </c>
      <c r="O133" s="407">
        <f t="shared" si="100"/>
        <v>0.28662971463203674</v>
      </c>
      <c r="P133">
        <f t="shared" si="59"/>
        <v>0.2</v>
      </c>
      <c r="Q133" s="407">
        <f t="shared" si="80"/>
        <v>0.48662971463203675</v>
      </c>
      <c r="R133" s="9">
        <f t="shared" si="101"/>
        <v>0.41451895729582461</v>
      </c>
      <c r="S133" s="9">
        <f t="shared" si="102"/>
        <v>1.7182596595761767E-4</v>
      </c>
      <c r="T133" s="9">
        <f t="shared" si="103"/>
        <v>1.7182596595761767E-4</v>
      </c>
      <c r="U133" s="407">
        <f t="shared" si="104"/>
        <v>1.7417331105564946</v>
      </c>
      <c r="V133" s="409">
        <f t="shared" si="105"/>
        <v>6.0672684568176044E-3</v>
      </c>
      <c r="W133" s="407">
        <f t="shared" si="106"/>
        <v>6.0672684568176044E-3</v>
      </c>
      <c r="X133" s="407">
        <f t="shared" si="107"/>
        <v>1.7417331105564946</v>
      </c>
      <c r="Y133" s="407">
        <f t="shared" si="108"/>
        <v>1.8201805370452812E-2</v>
      </c>
      <c r="Z133" s="407">
        <f t="shared" si="62"/>
        <v>0.27721512609373178</v>
      </c>
      <c r="AA133" s="407">
        <f t="shared" si="63"/>
        <v>0.14400000000000002</v>
      </c>
      <c r="AB133" s="407">
        <f t="shared" si="64"/>
        <v>0</v>
      </c>
      <c r="AC133" s="407">
        <f t="shared" si="109"/>
        <v>0.44102241228667455</v>
      </c>
      <c r="AD133" s="407">
        <f t="shared" si="110"/>
        <v>3.3130939826012806</v>
      </c>
      <c r="AE133" s="407">
        <f t="shared" si="111"/>
        <v>6.5859550425292887E-2</v>
      </c>
      <c r="AF133" s="407">
        <f t="shared" si="67"/>
        <v>5.3567999999999998E-2</v>
      </c>
      <c r="AG133" s="407">
        <f t="shared" si="112"/>
        <v>0.12102163654014632</v>
      </c>
      <c r="AH133" s="407">
        <f t="shared" si="113"/>
        <v>0</v>
      </c>
      <c r="AI133">
        <f t="shared" si="70"/>
        <v>0</v>
      </c>
      <c r="AJ133" s="408">
        <f t="shared" si="71"/>
        <v>0.136672776</v>
      </c>
      <c r="AK133">
        <f t="shared" si="85"/>
        <v>4.8000000000000001E-2</v>
      </c>
      <c r="AL133" s="408">
        <f t="shared" si="72"/>
        <v>0.1215</v>
      </c>
      <c r="AM133" s="408">
        <f t="shared" si="86"/>
        <v>0.31645971316818772</v>
      </c>
      <c r="AN133" s="408">
        <f t="shared" si="114"/>
        <v>0.16949999999999998</v>
      </c>
      <c r="AO133" s="408">
        <f t="shared" si="115"/>
        <v>1.3610856338816328</v>
      </c>
      <c r="AP133">
        <f t="shared" si="74"/>
        <v>18.971999999999998</v>
      </c>
      <c r="AQ133" s="10">
        <f t="shared" si="116"/>
        <v>0.9330605468156975</v>
      </c>
      <c r="AR133" s="63">
        <f t="shared" si="117"/>
        <v>22.051120614333726</v>
      </c>
      <c r="AS133" s="63">
        <f t="shared" si="118"/>
        <v>6.0510818270073159</v>
      </c>
      <c r="AT133" s="10"/>
      <c r="AU133">
        <f t="shared" si="119"/>
        <v>93.306054681569748</v>
      </c>
    </row>
    <row r="134" spans="7:47" x14ac:dyDescent="0.25">
      <c r="G134">
        <v>125</v>
      </c>
      <c r="H134">
        <f t="shared" si="55"/>
        <v>3.75</v>
      </c>
      <c r="I134" s="407">
        <f t="shared" si="97"/>
        <v>0.21656249999999999</v>
      </c>
      <c r="J134" s="408">
        <f t="shared" si="56"/>
        <v>1.4361513157894734</v>
      </c>
      <c r="K134" s="408">
        <f t="shared" si="77"/>
        <v>4.4680756578947367</v>
      </c>
      <c r="L134" s="408">
        <f t="shared" si="98"/>
        <v>3.0319243421052633</v>
      </c>
      <c r="M134" s="63">
        <f t="shared" si="57"/>
        <v>0</v>
      </c>
      <c r="N134" s="407">
        <f t="shared" si="99"/>
        <v>3.7728474061580668</v>
      </c>
      <c r="O134" s="407">
        <f t="shared" si="100"/>
        <v>0.29132242031440064</v>
      </c>
      <c r="P134">
        <f t="shared" si="59"/>
        <v>0.2</v>
      </c>
      <c r="Q134" s="407">
        <f t="shared" si="80"/>
        <v>0.49132242031440065</v>
      </c>
      <c r="R134" s="9">
        <f t="shared" si="101"/>
        <v>0.4145811743840439</v>
      </c>
      <c r="S134" s="9">
        <f t="shared" si="102"/>
        <v>1.7187755015365302E-4</v>
      </c>
      <c r="T134" s="9">
        <f t="shared" si="103"/>
        <v>1.7187755015365302E-4</v>
      </c>
      <c r="U134" s="407">
        <f t="shared" si="104"/>
        <v>1.755742688495427</v>
      </c>
      <c r="V134" s="409">
        <f t="shared" si="105"/>
        <v>6.1652647764102999E-3</v>
      </c>
      <c r="W134" s="407">
        <f t="shared" si="106"/>
        <v>6.1652647764102999E-3</v>
      </c>
      <c r="X134" s="407">
        <f t="shared" si="107"/>
        <v>1.755742688495427</v>
      </c>
      <c r="Y134" s="407">
        <f t="shared" si="108"/>
        <v>1.8495794329230902E-2</v>
      </c>
      <c r="Z134" s="407">
        <f t="shared" si="62"/>
        <v>0.27946322375725591</v>
      </c>
      <c r="AA134" s="407">
        <f t="shared" si="63"/>
        <v>0.14400000000000002</v>
      </c>
      <c r="AB134" s="407">
        <f t="shared" si="64"/>
        <v>0</v>
      </c>
      <c r="AC134" s="407">
        <f t="shared" si="109"/>
        <v>0.44359996482927411</v>
      </c>
      <c r="AD134" s="407">
        <f t="shared" si="110"/>
        <v>3.3394228785747551</v>
      </c>
      <c r="AE134" s="407">
        <f t="shared" si="111"/>
        <v>6.6910470971691019E-2</v>
      </c>
      <c r="AF134" s="407">
        <f t="shared" si="67"/>
        <v>5.3999999999999999E-2</v>
      </c>
      <c r="AG134" s="407">
        <f t="shared" si="112"/>
        <v>0.12255045267291881</v>
      </c>
      <c r="AH134" s="407">
        <f t="shared" si="113"/>
        <v>0</v>
      </c>
      <c r="AI134">
        <f t="shared" si="70"/>
        <v>0</v>
      </c>
      <c r="AJ134" s="408">
        <f t="shared" si="71"/>
        <v>0.13667175000000001</v>
      </c>
      <c r="AK134">
        <f t="shared" si="85"/>
        <v>4.8000000000000001E-2</v>
      </c>
      <c r="AL134" s="408">
        <f t="shared" si="72"/>
        <v>0.1215</v>
      </c>
      <c r="AM134" s="408">
        <f t="shared" si="86"/>
        <v>0.31645971316818772</v>
      </c>
      <c r="AN134" s="408">
        <f t="shared" si="114"/>
        <v>0.16949999999999998</v>
      </c>
      <c r="AO134" s="408">
        <f t="shared" si="115"/>
        <v>1.3699817301431576</v>
      </c>
      <c r="AP134">
        <f t="shared" si="74"/>
        <v>19.125</v>
      </c>
      <c r="AQ134" s="10">
        <f t="shared" si="116"/>
        <v>0.93315525975179336</v>
      </c>
      <c r="AR134" s="63">
        <f t="shared" si="117"/>
        <v>22.179998241463707</v>
      </c>
      <c r="AS134" s="63">
        <f t="shared" si="118"/>
        <v>6.1275226336459401</v>
      </c>
      <c r="AT134" s="10"/>
      <c r="AU134">
        <f t="shared" si="119"/>
        <v>93.315525975179341</v>
      </c>
    </row>
    <row r="135" spans="7:47" x14ac:dyDescent="0.25">
      <c r="G135">
        <v>126</v>
      </c>
      <c r="H135">
        <f t="shared" si="55"/>
        <v>3.7800000000000002</v>
      </c>
      <c r="I135" s="407">
        <f t="shared" si="97"/>
        <v>0.21659499999999998</v>
      </c>
      <c r="J135" s="408">
        <f t="shared" si="56"/>
        <v>1.4363668421052629</v>
      </c>
      <c r="K135" s="408">
        <f t="shared" si="77"/>
        <v>4.4981834210526319</v>
      </c>
      <c r="L135" s="408">
        <f t="shared" si="98"/>
        <v>3.0618165789473686</v>
      </c>
      <c r="M135" s="63">
        <f t="shared" si="57"/>
        <v>0</v>
      </c>
      <c r="N135" s="407">
        <f t="shared" si="99"/>
        <v>3.8026739463292962</v>
      </c>
      <c r="O135" s="407">
        <f t="shared" si="100"/>
        <v>0.29605629724626431</v>
      </c>
      <c r="P135">
        <f t="shared" si="59"/>
        <v>0.2</v>
      </c>
      <c r="Q135" s="407">
        <f t="shared" si="80"/>
        <v>0.49605629724626432</v>
      </c>
      <c r="R135" s="9">
        <f t="shared" si="101"/>
        <v>0.41464339147226315</v>
      </c>
      <c r="S135" s="9">
        <f t="shared" si="102"/>
        <v>1.7192914209162048E-4</v>
      </c>
      <c r="T135" s="9">
        <f t="shared" si="103"/>
        <v>1.7192914209162048E-4</v>
      </c>
      <c r="U135" s="407">
        <f t="shared" si="104"/>
        <v>1.7697556301736506</v>
      </c>
      <c r="V135" s="409">
        <f t="shared" si="105"/>
        <v>6.2640699810626701E-3</v>
      </c>
      <c r="W135" s="407">
        <f t="shared" si="106"/>
        <v>6.2640699810626701E-3</v>
      </c>
      <c r="X135" s="407">
        <f t="shared" si="107"/>
        <v>1.7697556301736506</v>
      </c>
      <c r="Y135" s="407">
        <f t="shared" si="108"/>
        <v>1.8792209943188011E-2</v>
      </c>
      <c r="Z135" s="407">
        <f t="shared" si="62"/>
        <v>0.28171132142077998</v>
      </c>
      <c r="AA135" s="407">
        <f t="shared" si="63"/>
        <v>0.14400000000000002</v>
      </c>
      <c r="AB135" s="407">
        <f t="shared" si="64"/>
        <v>0</v>
      </c>
      <c r="AC135" s="407">
        <f t="shared" si="109"/>
        <v>0.4461804747949476</v>
      </c>
      <c r="AD135" s="407">
        <f t="shared" si="110"/>
        <v>3.3657531328902137</v>
      </c>
      <c r="AE135" s="407">
        <f t="shared" si="111"/>
        <v>6.7969764909361741E-2</v>
      </c>
      <c r="AF135" s="407">
        <f t="shared" si="67"/>
        <v>5.4432000000000001E-2</v>
      </c>
      <c r="AG135" s="407">
        <f t="shared" si="112"/>
        <v>0.12408861977212951</v>
      </c>
      <c r="AH135" s="407">
        <f t="shared" si="113"/>
        <v>0</v>
      </c>
      <c r="AI135">
        <f t="shared" si="70"/>
        <v>0</v>
      </c>
      <c r="AJ135" s="408">
        <f t="shared" si="71"/>
        <v>0.13667072399999999</v>
      </c>
      <c r="AK135">
        <f t="shared" si="85"/>
        <v>4.8000000000000001E-2</v>
      </c>
      <c r="AL135" s="408">
        <f t="shared" si="72"/>
        <v>0.1215</v>
      </c>
      <c r="AM135" s="408">
        <f t="shared" si="86"/>
        <v>0.31645971316818772</v>
      </c>
      <c r="AN135" s="408">
        <f t="shared" si="114"/>
        <v>0.16949999999999998</v>
      </c>
      <c r="AO135" s="408">
        <f t="shared" si="115"/>
        <v>1.3789321149364957</v>
      </c>
      <c r="AP135">
        <f t="shared" si="74"/>
        <v>19.277999999999999</v>
      </c>
      <c r="AQ135" s="10">
        <f t="shared" si="116"/>
        <v>0.93324603541009721</v>
      </c>
      <c r="AR135" s="63">
        <f t="shared" si="117"/>
        <v>22.309023739747381</v>
      </c>
      <c r="AS135" s="63">
        <f t="shared" si="118"/>
        <v>6.2044309886064752</v>
      </c>
      <c r="AT135" s="10"/>
      <c r="AU135">
        <f t="shared" si="119"/>
        <v>93.324603541009722</v>
      </c>
    </row>
    <row r="136" spans="7:47" x14ac:dyDescent="0.25">
      <c r="G136">
        <v>127</v>
      </c>
      <c r="H136">
        <f t="shared" si="55"/>
        <v>3.81</v>
      </c>
      <c r="I136" s="407">
        <f t="shared" si="97"/>
        <v>0.21662749999999997</v>
      </c>
      <c r="J136" s="408">
        <f t="shared" si="56"/>
        <v>1.4365823684210524</v>
      </c>
      <c r="K136" s="408">
        <f t="shared" si="77"/>
        <v>4.5282911842105262</v>
      </c>
      <c r="L136" s="408">
        <f t="shared" si="98"/>
        <v>3.0917088157894739</v>
      </c>
      <c r="M136" s="63">
        <f t="shared" si="57"/>
        <v>0</v>
      </c>
      <c r="N136" s="407">
        <f t="shared" si="99"/>
        <v>3.8325031952721864</v>
      </c>
      <c r="O136" s="407">
        <f t="shared" si="100"/>
        <v>0.30083143304048887</v>
      </c>
      <c r="P136">
        <f t="shared" si="59"/>
        <v>0.2</v>
      </c>
      <c r="Q136" s="407">
        <f t="shared" si="80"/>
        <v>0.50083143304048883</v>
      </c>
      <c r="R136" s="9">
        <f t="shared" si="101"/>
        <v>0.41470560856048239</v>
      </c>
      <c r="S136" s="9">
        <f t="shared" si="102"/>
        <v>1.7198074177152004E-4</v>
      </c>
      <c r="T136" s="9">
        <f t="shared" si="103"/>
        <v>1.7198074177152004E-4</v>
      </c>
      <c r="U136" s="407">
        <f t="shared" si="104"/>
        <v>1.7837719055103736</v>
      </c>
      <c r="V136" s="409">
        <f t="shared" si="105"/>
        <v>6.3636844217762186E-3</v>
      </c>
      <c r="W136" s="407">
        <f t="shared" si="106"/>
        <v>6.3636844217762186E-3</v>
      </c>
      <c r="X136" s="407">
        <f t="shared" si="107"/>
        <v>1.7837719055103736</v>
      </c>
      <c r="Y136" s="407">
        <f t="shared" si="108"/>
        <v>1.9091053265328655E-2</v>
      </c>
      <c r="Z136" s="407">
        <f t="shared" si="62"/>
        <v>0.28395941908430411</v>
      </c>
      <c r="AA136" s="407">
        <f t="shared" si="63"/>
        <v>0.14400000000000002</v>
      </c>
      <c r="AB136" s="407">
        <f t="shared" si="64"/>
        <v>0</v>
      </c>
      <c r="AC136" s="407">
        <f t="shared" si="109"/>
        <v>0.44876394763520538</v>
      </c>
      <c r="AD136" s="407">
        <f t="shared" si="110"/>
        <v>3.3920846880470732</v>
      </c>
      <c r="AE136" s="407">
        <f t="shared" si="111"/>
        <v>6.9037431185300466E-2</v>
      </c>
      <c r="AF136" s="407">
        <f t="shared" si="67"/>
        <v>5.4863999999999996E-2</v>
      </c>
      <c r="AG136" s="407">
        <f t="shared" si="112"/>
        <v>0.12563615060566538</v>
      </c>
      <c r="AH136" s="407">
        <f t="shared" si="113"/>
        <v>0</v>
      </c>
      <c r="AI136">
        <f t="shared" si="70"/>
        <v>0</v>
      </c>
      <c r="AJ136" s="408">
        <f t="shared" si="71"/>
        <v>0.13666969800000001</v>
      </c>
      <c r="AK136">
        <f t="shared" si="85"/>
        <v>4.8000000000000001E-2</v>
      </c>
      <c r="AL136" s="408">
        <f t="shared" si="72"/>
        <v>0.1215</v>
      </c>
      <c r="AM136" s="408">
        <f t="shared" si="86"/>
        <v>0.31645971316818772</v>
      </c>
      <c r="AN136" s="408">
        <f t="shared" si="114"/>
        <v>0.16949999999999998</v>
      </c>
      <c r="AO136" s="408">
        <f t="shared" si="115"/>
        <v>1.3879368944449073</v>
      </c>
      <c r="AP136">
        <f t="shared" si="74"/>
        <v>19.430999999999997</v>
      </c>
      <c r="AQ136" s="10">
        <f t="shared" si="116"/>
        <v>0.93333296020435863</v>
      </c>
      <c r="AR136" s="63">
        <f t="shared" si="117"/>
        <v>22.438197381760268</v>
      </c>
      <c r="AS136" s="63">
        <f t="shared" si="118"/>
        <v>6.2818075302832694</v>
      </c>
      <c r="AT136" s="10"/>
      <c r="AU136">
        <f t="shared" si="119"/>
        <v>93.333296020435867</v>
      </c>
    </row>
    <row r="137" spans="7:47" x14ac:dyDescent="0.25">
      <c r="G137">
        <v>128</v>
      </c>
      <c r="H137">
        <f t="shared" ref="H137:H200" si="120">Iout*(G137/200)</f>
        <v>3.84</v>
      </c>
      <c r="I137" s="407">
        <f t="shared" si="97"/>
        <v>0.21665999999999999</v>
      </c>
      <c r="J137" s="408">
        <f t="shared" ref="J137:J200" si="121">(Vin-Vout)*I137/(Fsw*Lout2)</f>
        <v>1.4367978947368421</v>
      </c>
      <c r="K137" s="408">
        <f t="shared" si="77"/>
        <v>4.5583989473684206</v>
      </c>
      <c r="L137" s="408">
        <f t="shared" si="98"/>
        <v>3.1216010526315787</v>
      </c>
      <c r="M137" s="63">
        <f t="shared" ref="M137:M200" si="122">IF(MIN(Vin, -L137/(CossTop+CossBot)*0.00000002)&lt;0, 0, MIN(Vin, -L137/(CossTop+CossBot)*0.00000002))</f>
        <v>0</v>
      </c>
      <c r="N137" s="407">
        <f t="shared" si="99"/>
        <v>3.8623350902262934</v>
      </c>
      <c r="O137" s="407">
        <f t="shared" si="100"/>
        <v>0.30564791617063597</v>
      </c>
      <c r="P137">
        <f t="shared" ref="P137:P200" si="123">Core_Loss</f>
        <v>0.2</v>
      </c>
      <c r="Q137" s="407">
        <f t="shared" si="80"/>
        <v>0.50564791617063598</v>
      </c>
      <c r="R137" s="9">
        <f t="shared" si="101"/>
        <v>0.41476782564870168</v>
      </c>
      <c r="S137" s="9">
        <f t="shared" si="102"/>
        <v>1.720323491933518E-4</v>
      </c>
      <c r="T137" s="9">
        <f t="shared" si="103"/>
        <v>1.720323491933518E-4</v>
      </c>
      <c r="U137" s="407">
        <f t="shared" si="104"/>
        <v>1.7977914853442352</v>
      </c>
      <c r="V137" s="409">
        <f t="shared" si="105"/>
        <v>6.4641084495524626E-3</v>
      </c>
      <c r="W137" s="407">
        <f t="shared" si="106"/>
        <v>6.4641084495524626E-3</v>
      </c>
      <c r="X137" s="407">
        <f t="shared" si="107"/>
        <v>1.7977914853442352</v>
      </c>
      <c r="Y137" s="407">
        <f t="shared" si="108"/>
        <v>1.9392325348657386E-2</v>
      </c>
      <c r="Z137" s="407">
        <f t="shared" ref="Z137:Z200" si="124">IF(L137&lt;0, (Vin*K137*Tf/2)*Fsw, (Vin*L137*Tr/2+Vin*K137*Tf/2)*Fsw)</f>
        <v>0.28620751674782813</v>
      </c>
      <c r="AA137" s="407">
        <f t="shared" ref="AA137:AA200" si="125">(0.5*CossTop*(Vin-M137)^2-0.5*CossBot*(Vin-M137)^2+(QossBot*(Vin-M137)/Vin)*Vin)*Fsw</f>
        <v>0.14400000000000002</v>
      </c>
      <c r="AB137" s="407">
        <f t="shared" ref="AB137:AB200" si="126">IF(L137&gt;0,0,-L137*VsdTop*Deadtime*Fsw)</f>
        <v>0</v>
      </c>
      <c r="AC137" s="407">
        <f t="shared" si="109"/>
        <v>0.4513503888137092</v>
      </c>
      <c r="AD137" s="407">
        <f t="shared" si="110"/>
        <v>3.4184174883148954</v>
      </c>
      <c r="AE137" s="407">
        <f t="shared" si="111"/>
        <v>7.0113468746502705E-2</v>
      </c>
      <c r="AF137" s="407">
        <f t="shared" ref="AF137:AF200" si="127">IF(L137&lt;0, Deadtime*Fsw*IF(VfdSky&gt;0,0,VsdBot)*K137, Deadtime*Fsw*IF(VfdSky&gt;0,0,VsdBot)*(K137+L137))</f>
        <v>5.5295999999999998E-2</v>
      </c>
      <c r="AG137" s="407">
        <f t="shared" si="112"/>
        <v>0.12719305804652617</v>
      </c>
      <c r="AH137" s="407">
        <f t="shared" si="113"/>
        <v>0</v>
      </c>
      <c r="AI137">
        <f t="shared" ref="AI137:AI200" si="128">2*Deadtime*Fsw*IF(VfdSky&gt;0,VfdSky,0)*H137</f>
        <v>0</v>
      </c>
      <c r="AJ137" s="408">
        <f t="shared" ref="AJ137:AJ200" si="129">IF(QrrSky&gt;0,QrrSky,QrrBot)*Fsw*(Vin-H137*RdsonTop)</f>
        <v>0.13666867199999999</v>
      </c>
      <c r="AK137">
        <f t="shared" si="85"/>
        <v>4.8000000000000001E-2</v>
      </c>
      <c r="AL137" s="408">
        <f t="shared" ref="AL137:AL200" si="130">IF(Ext_VCC=1, Vdd*(QgTop+QgBot)*Fsw, Vin*(QgTop+QgBot)*Fsw)</f>
        <v>0.1215</v>
      </c>
      <c r="AM137" s="408">
        <f t="shared" si="86"/>
        <v>0.31645971316818772</v>
      </c>
      <c r="AN137" s="408">
        <f t="shared" si="114"/>
        <v>0.16949999999999998</v>
      </c>
      <c r="AO137" s="408">
        <f t="shared" si="115"/>
        <v>1.3969961758296172</v>
      </c>
      <c r="AP137">
        <f t="shared" ref="AP137:AP200" si="131">Vout*H137</f>
        <v>19.584</v>
      </c>
      <c r="AQ137" s="10">
        <f t="shared" si="116"/>
        <v>0.9334161178943936</v>
      </c>
      <c r="AR137" s="63">
        <f t="shared" si="117"/>
        <v>22.567519440685459</v>
      </c>
      <c r="AS137" s="63">
        <f t="shared" si="118"/>
        <v>6.3596529023263084</v>
      </c>
      <c r="AT137" s="10"/>
      <c r="AU137">
        <f t="shared" si="119"/>
        <v>93.341611789439355</v>
      </c>
    </row>
    <row r="138" spans="7:47" x14ac:dyDescent="0.25">
      <c r="G138">
        <v>129</v>
      </c>
      <c r="H138">
        <f t="shared" si="120"/>
        <v>3.87</v>
      </c>
      <c r="I138" s="407">
        <f t="shared" si="97"/>
        <v>0.21669249999999998</v>
      </c>
      <c r="J138" s="408">
        <f t="shared" si="121"/>
        <v>1.4370134210526311</v>
      </c>
      <c r="K138" s="408">
        <f t="shared" ref="K138:K201" si="132">H138+J138/2</f>
        <v>4.5885067105263158</v>
      </c>
      <c r="L138" s="408">
        <f t="shared" si="98"/>
        <v>3.1514932894736845</v>
      </c>
      <c r="M138" s="63">
        <f t="shared" si="122"/>
        <v>0</v>
      </c>
      <c r="N138" s="407">
        <f t="shared" si="99"/>
        <v>3.8921695703498216</v>
      </c>
      <c r="O138" s="407">
        <f t="shared" si="100"/>
        <v>0.31050583597518616</v>
      </c>
      <c r="P138">
        <f t="shared" si="123"/>
        <v>0.2</v>
      </c>
      <c r="Q138" s="407">
        <f t="shared" ref="Q138:Q201" si="133">O138+P138</f>
        <v>0.51050583597518617</v>
      </c>
      <c r="R138" s="9">
        <f t="shared" si="101"/>
        <v>0.41483004273692081</v>
      </c>
      <c r="S138" s="9">
        <f t="shared" si="102"/>
        <v>1.7208396435711555E-4</v>
      </c>
      <c r="T138" s="9">
        <f t="shared" si="103"/>
        <v>1.7208396435711555E-4</v>
      </c>
      <c r="U138" s="407">
        <f t="shared" si="104"/>
        <v>1.8118143413982719</v>
      </c>
      <c r="V138" s="409">
        <f t="shared" si="105"/>
        <v>6.5653424153929076E-3</v>
      </c>
      <c r="W138" s="407">
        <f t="shared" si="106"/>
        <v>6.5653424153929076E-3</v>
      </c>
      <c r="X138" s="407">
        <f t="shared" si="107"/>
        <v>1.8118143413982719</v>
      </c>
      <c r="Y138" s="407">
        <f t="shared" si="108"/>
        <v>1.9696027246178725E-2</v>
      </c>
      <c r="Z138" s="407">
        <f t="shared" si="124"/>
        <v>0.28845561441135226</v>
      </c>
      <c r="AA138" s="407">
        <f t="shared" si="125"/>
        <v>0.14400000000000002</v>
      </c>
      <c r="AB138" s="407">
        <f t="shared" si="126"/>
        <v>0</v>
      </c>
      <c r="AC138" s="407">
        <f t="shared" si="109"/>
        <v>0.45393980380630983</v>
      </c>
      <c r="AD138" s="407">
        <f t="shared" si="110"/>
        <v>3.4447514796659369</v>
      </c>
      <c r="AE138" s="407">
        <f t="shared" si="111"/>
        <v>7.119787653996397E-2</v>
      </c>
      <c r="AF138" s="407">
        <f t="shared" si="127"/>
        <v>5.5728E-2</v>
      </c>
      <c r="AG138" s="407">
        <f t="shared" si="112"/>
        <v>0.12875935507313646</v>
      </c>
      <c r="AH138" s="407">
        <f t="shared" si="113"/>
        <v>0</v>
      </c>
      <c r="AI138">
        <f t="shared" si="128"/>
        <v>0</v>
      </c>
      <c r="AJ138" s="408">
        <f t="shared" si="129"/>
        <v>0.136667646</v>
      </c>
      <c r="AK138">
        <f t="shared" ref="AK138:AK201" si="134">Iq*Vin</f>
        <v>4.8000000000000001E-2</v>
      </c>
      <c r="AL138" s="408">
        <f t="shared" si="130"/>
        <v>0.1215</v>
      </c>
      <c r="AM138" s="408">
        <f t="shared" ref="AM138:AM201" si="135">(Vin-Vdd)*Fsw*(QgTop+QgBot)+(RdsonDRT+RdsonDRT2)*Fsw*QgTop*Vdd/(RdsonDRT+2*RGateTop+RdsonDRT2)+(RdsonDRB+RdsonDRB2)*Fsw*QgBot*Vdd/(RdsonDRB+2*RGateBot+RdsonDRB2)</f>
        <v>0.31645971316818772</v>
      </c>
      <c r="AN138" s="408">
        <f t="shared" si="114"/>
        <v>0.16949999999999998</v>
      </c>
      <c r="AO138" s="408">
        <f t="shared" si="115"/>
        <v>1.4061100672343825</v>
      </c>
      <c r="AP138">
        <f t="shared" si="131"/>
        <v>19.736999999999998</v>
      </c>
      <c r="AQ138" s="10">
        <f t="shared" si="116"/>
        <v>0.933495589685576</v>
      </c>
      <c r="AR138" s="63">
        <f t="shared" si="117"/>
        <v>22.696990190315493</v>
      </c>
      <c r="AS138" s="63">
        <f t="shared" si="118"/>
        <v>6.4379677536568227</v>
      </c>
      <c r="AT138" s="10"/>
      <c r="AU138">
        <f t="shared" si="119"/>
        <v>93.349558968557602</v>
      </c>
    </row>
    <row r="139" spans="7:47" x14ac:dyDescent="0.25">
      <c r="G139">
        <v>130</v>
      </c>
      <c r="H139">
        <f t="shared" si="120"/>
        <v>3.9000000000000004</v>
      </c>
      <c r="I139" s="407">
        <f t="shared" si="97"/>
        <v>0.21672499999999997</v>
      </c>
      <c r="J139" s="408">
        <f t="shared" si="121"/>
        <v>1.4372289473684206</v>
      </c>
      <c r="K139" s="408">
        <f t="shared" si="132"/>
        <v>4.618614473684211</v>
      </c>
      <c r="L139" s="408">
        <f t="shared" si="98"/>
        <v>3.1813855263157902</v>
      </c>
      <c r="M139" s="63">
        <f t="shared" si="122"/>
        <v>0</v>
      </c>
      <c r="N139" s="407">
        <f t="shared" si="99"/>
        <v>3.9220065766470631</v>
      </c>
      <c r="O139" s="407">
        <f t="shared" si="100"/>
        <v>0.31540528266180484</v>
      </c>
      <c r="P139">
        <f t="shared" si="123"/>
        <v>0.2</v>
      </c>
      <c r="Q139" s="407">
        <f t="shared" si="133"/>
        <v>0.51540528266180485</v>
      </c>
      <c r="R139" s="9">
        <f t="shared" si="101"/>
        <v>0.41489225982514005</v>
      </c>
      <c r="S139" s="9">
        <f t="shared" si="102"/>
        <v>1.7213558726281153E-4</v>
      </c>
      <c r="T139" s="9">
        <f t="shared" si="103"/>
        <v>1.7213558726281153E-4</v>
      </c>
      <c r="U139" s="407">
        <f t="shared" si="104"/>
        <v>1.8258404462464768</v>
      </c>
      <c r="V139" s="409">
        <f t="shared" si="105"/>
        <v>6.667386670299068E-3</v>
      </c>
      <c r="W139" s="407">
        <f t="shared" si="106"/>
        <v>6.667386670299068E-3</v>
      </c>
      <c r="X139" s="407">
        <f t="shared" si="107"/>
        <v>1.8258404462464768</v>
      </c>
      <c r="Y139" s="407">
        <f t="shared" si="108"/>
        <v>2.0002160010897201E-2</v>
      </c>
      <c r="Z139" s="407">
        <f t="shared" si="124"/>
        <v>0.29070371207487639</v>
      </c>
      <c r="AA139" s="407">
        <f t="shared" si="125"/>
        <v>0.14400000000000002</v>
      </c>
      <c r="AB139" s="407">
        <f t="shared" si="126"/>
        <v>0</v>
      </c>
      <c r="AC139" s="407">
        <f t="shared" si="109"/>
        <v>0.45653219810108253</v>
      </c>
      <c r="AD139" s="407">
        <f t="shared" si="110"/>
        <v>3.4710866097107522</v>
      </c>
      <c r="AE139" s="407">
        <f t="shared" si="111"/>
        <v>7.2290653512679715E-2</v>
      </c>
      <c r="AF139" s="407">
        <f t="shared" si="127"/>
        <v>5.6160000000000002E-2</v>
      </c>
      <c r="AG139" s="407">
        <f t="shared" si="112"/>
        <v>0.13033505476966165</v>
      </c>
      <c r="AH139" s="407">
        <f t="shared" si="113"/>
        <v>0</v>
      </c>
      <c r="AI139">
        <f t="shared" si="128"/>
        <v>0</v>
      </c>
      <c r="AJ139" s="408">
        <f t="shared" si="129"/>
        <v>0.13666662000000002</v>
      </c>
      <c r="AK139">
        <f t="shared" si="134"/>
        <v>4.8000000000000001E-2</v>
      </c>
      <c r="AL139" s="408">
        <f t="shared" si="130"/>
        <v>0.1215</v>
      </c>
      <c r="AM139" s="408">
        <f t="shared" si="135"/>
        <v>0.31645971316818772</v>
      </c>
      <c r="AN139" s="408">
        <f t="shared" si="114"/>
        <v>0.16949999999999998</v>
      </c>
      <c r="AO139" s="408">
        <f t="shared" si="115"/>
        <v>1.4152786777901107</v>
      </c>
      <c r="AP139">
        <f t="shared" si="131"/>
        <v>19.89</v>
      </c>
      <c r="AQ139" s="10">
        <f t="shared" si="116"/>
        <v>0.933571454323877</v>
      </c>
      <c r="AR139" s="63">
        <f t="shared" si="117"/>
        <v>22.826609905054127</v>
      </c>
      <c r="AS139" s="63">
        <f t="shared" si="118"/>
        <v>6.5167527384830821</v>
      </c>
      <c r="AT139" s="10"/>
      <c r="AU139">
        <f t="shared" si="119"/>
        <v>93.357145432387696</v>
      </c>
    </row>
    <row r="140" spans="7:47" x14ac:dyDescent="0.25">
      <c r="G140">
        <v>131</v>
      </c>
      <c r="H140">
        <f t="shared" si="120"/>
        <v>3.93</v>
      </c>
      <c r="I140" s="407">
        <f t="shared" si="97"/>
        <v>0.21675749999999996</v>
      </c>
      <c r="J140" s="408">
        <f t="shared" si="121"/>
        <v>1.43744447368421</v>
      </c>
      <c r="K140" s="408">
        <f t="shared" si="132"/>
        <v>4.6487222368421053</v>
      </c>
      <c r="L140" s="408">
        <f t="shared" si="98"/>
        <v>3.211277763157895</v>
      </c>
      <c r="M140" s="63">
        <f t="shared" si="122"/>
        <v>0</v>
      </c>
      <c r="N140" s="407">
        <f t="shared" si="99"/>
        <v>3.9518460518990919</v>
      </c>
      <c r="O140" s="407">
        <f t="shared" si="100"/>
        <v>0.32034634731165706</v>
      </c>
      <c r="P140">
        <f t="shared" si="123"/>
        <v>0.2</v>
      </c>
      <c r="Q140" s="407">
        <f t="shared" si="133"/>
        <v>0.52034634731165708</v>
      </c>
      <c r="R140" s="9">
        <f t="shared" si="101"/>
        <v>0.41495447691335929</v>
      </c>
      <c r="S140" s="9">
        <f t="shared" si="102"/>
        <v>1.7218721791043963E-4</v>
      </c>
      <c r="T140" s="9">
        <f t="shared" si="103"/>
        <v>1.7218721791043963E-4</v>
      </c>
      <c r="U140" s="407">
        <f t="shared" si="104"/>
        <v>1.8398697732818543</v>
      </c>
      <c r="V140" s="409">
        <f t="shared" si="105"/>
        <v>6.7702415652724432E-3</v>
      </c>
      <c r="W140" s="407">
        <f t="shared" si="106"/>
        <v>6.7702415652724432E-3</v>
      </c>
      <c r="X140" s="407">
        <f t="shared" si="107"/>
        <v>1.8398697732818543</v>
      </c>
      <c r="Y140" s="407">
        <f t="shared" si="108"/>
        <v>2.031072469581733E-2</v>
      </c>
      <c r="Z140" s="407">
        <f t="shared" si="124"/>
        <v>0.29295180973840051</v>
      </c>
      <c r="AA140" s="407">
        <f t="shared" si="125"/>
        <v>0.14400000000000002</v>
      </c>
      <c r="AB140" s="407">
        <f t="shared" si="126"/>
        <v>0</v>
      </c>
      <c r="AC140" s="407">
        <f t="shared" si="109"/>
        <v>0.45912757719836461</v>
      </c>
      <c r="AD140" s="407">
        <f t="shared" si="110"/>
        <v>3.4974228276366897</v>
      </c>
      <c r="AE140" s="407">
        <f t="shared" si="111"/>
        <v>7.3391798611645312E-2</v>
      </c>
      <c r="AF140" s="407">
        <f t="shared" si="127"/>
        <v>5.6592000000000003E-2</v>
      </c>
      <c r="AG140" s="407">
        <f t="shared" si="112"/>
        <v>0.13192017032632608</v>
      </c>
      <c r="AH140" s="407">
        <f t="shared" si="113"/>
        <v>0</v>
      </c>
      <c r="AI140">
        <f t="shared" si="128"/>
        <v>0</v>
      </c>
      <c r="AJ140" s="408">
        <f t="shared" si="129"/>
        <v>0.136665594</v>
      </c>
      <c r="AK140">
        <f t="shared" si="134"/>
        <v>4.8000000000000001E-2</v>
      </c>
      <c r="AL140" s="408">
        <f t="shared" si="130"/>
        <v>0.1215</v>
      </c>
      <c r="AM140" s="408">
        <f t="shared" si="135"/>
        <v>0.31645971316818772</v>
      </c>
      <c r="AN140" s="408">
        <f t="shared" si="114"/>
        <v>0.16949999999999998</v>
      </c>
      <c r="AO140" s="408">
        <f t="shared" si="115"/>
        <v>1.4245021176195307</v>
      </c>
      <c r="AP140">
        <f t="shared" si="131"/>
        <v>20.042999999999999</v>
      </c>
      <c r="AQ140" s="10">
        <f t="shared" si="116"/>
        <v>0.93364378818668581</v>
      </c>
      <c r="AR140" s="63">
        <f t="shared" si="117"/>
        <v>22.956378859918232</v>
      </c>
      <c r="AS140" s="63">
        <f t="shared" si="118"/>
        <v>6.5960085163163038</v>
      </c>
      <c r="AT140" s="10"/>
      <c r="AU140">
        <f t="shared" si="119"/>
        <v>93.364378818668584</v>
      </c>
    </row>
    <row r="141" spans="7:47" x14ac:dyDescent="0.25">
      <c r="G141">
        <v>132</v>
      </c>
      <c r="H141">
        <f t="shared" si="120"/>
        <v>3.96</v>
      </c>
      <c r="I141" s="407">
        <f t="shared" si="97"/>
        <v>0.21679000000000001</v>
      </c>
      <c r="J141" s="408">
        <f t="shared" si="121"/>
        <v>1.4376599999999997</v>
      </c>
      <c r="K141" s="408">
        <f t="shared" si="132"/>
        <v>4.6788299999999996</v>
      </c>
      <c r="L141" s="408">
        <f t="shared" si="98"/>
        <v>3.2411700000000003</v>
      </c>
      <c r="M141" s="63">
        <f t="shared" si="122"/>
        <v>0</v>
      </c>
      <c r="N141" s="407">
        <f t="shared" si="99"/>
        <v>3.9816879405975549</v>
      </c>
      <c r="O141" s="407">
        <f t="shared" si="100"/>
        <v>0.325329121883771</v>
      </c>
      <c r="P141">
        <f t="shared" si="123"/>
        <v>0.2</v>
      </c>
      <c r="Q141" s="407">
        <f t="shared" si="133"/>
        <v>0.52532912188377101</v>
      </c>
      <c r="R141" s="9">
        <f t="shared" si="101"/>
        <v>0.41501669400157865</v>
      </c>
      <c r="S141" s="9">
        <f t="shared" si="102"/>
        <v>1.7223885629999997E-4</v>
      </c>
      <c r="T141" s="9">
        <f t="shared" si="103"/>
        <v>1.7223885629999997E-4</v>
      </c>
      <c r="U141" s="407">
        <f t="shared" si="104"/>
        <v>1.853902296685906</v>
      </c>
      <c r="V141" s="409">
        <f t="shared" si="105"/>
        <v>6.8739074513145537E-3</v>
      </c>
      <c r="W141" s="407">
        <f t="shared" si="106"/>
        <v>6.8739074513145537E-3</v>
      </c>
      <c r="X141" s="407">
        <f t="shared" si="107"/>
        <v>1.853902296685906</v>
      </c>
      <c r="Y141" s="407">
        <f t="shared" si="108"/>
        <v>2.0621722353943661E-2</v>
      </c>
      <c r="Z141" s="407">
        <f t="shared" si="124"/>
        <v>0.29519990740192453</v>
      </c>
      <c r="AA141" s="407">
        <f t="shared" si="125"/>
        <v>0.14400000000000002</v>
      </c>
      <c r="AB141" s="407">
        <f t="shared" si="126"/>
        <v>0</v>
      </c>
      <c r="AC141" s="407">
        <f t="shared" si="109"/>
        <v>0.46172594661079208</v>
      </c>
      <c r="AD141" s="407">
        <f t="shared" si="110"/>
        <v>3.5237600841491354</v>
      </c>
      <c r="AE141" s="407">
        <f t="shared" si="111"/>
        <v>7.4501310783856328E-2</v>
      </c>
      <c r="AF141" s="407">
        <f t="shared" si="127"/>
        <v>5.7023999999999998E-2</v>
      </c>
      <c r="AG141" s="407">
        <f t="shared" si="112"/>
        <v>0.133514715039735</v>
      </c>
      <c r="AH141" s="407">
        <f t="shared" si="113"/>
        <v>0</v>
      </c>
      <c r="AI141">
        <f t="shared" si="128"/>
        <v>0</v>
      </c>
      <c r="AJ141" s="408">
        <f t="shared" si="129"/>
        <v>0.13666456800000001</v>
      </c>
      <c r="AK141">
        <f t="shared" si="134"/>
        <v>4.8000000000000001E-2</v>
      </c>
      <c r="AL141" s="408">
        <f t="shared" si="130"/>
        <v>0.1215</v>
      </c>
      <c r="AM141" s="408">
        <f t="shared" si="135"/>
        <v>0.31645971316818772</v>
      </c>
      <c r="AN141" s="408">
        <f t="shared" si="114"/>
        <v>0.16949999999999998</v>
      </c>
      <c r="AO141" s="408">
        <f t="shared" si="115"/>
        <v>1.4337804978419129</v>
      </c>
      <c r="AP141">
        <f t="shared" si="131"/>
        <v>20.195999999999998</v>
      </c>
      <c r="AQ141" s="10">
        <f t="shared" si="116"/>
        <v>0.93371266536962938</v>
      </c>
      <c r="AR141" s="63">
        <f t="shared" si="117"/>
        <v>23.086297330539605</v>
      </c>
      <c r="AS141" s="63">
        <f t="shared" si="118"/>
        <v>6.6757357519867497</v>
      </c>
      <c r="AT141" s="10"/>
      <c r="AU141">
        <f t="shared" si="119"/>
        <v>93.371266536962935</v>
      </c>
    </row>
    <row r="142" spans="7:47" x14ac:dyDescent="0.25">
      <c r="G142">
        <v>133</v>
      </c>
      <c r="H142">
        <f t="shared" si="120"/>
        <v>3.99</v>
      </c>
      <c r="I142" s="407">
        <f t="shared" si="97"/>
        <v>0.21682249999999995</v>
      </c>
      <c r="J142" s="408">
        <f t="shared" si="121"/>
        <v>1.437875526315789</v>
      </c>
      <c r="K142" s="408">
        <f t="shared" si="132"/>
        <v>4.7089377631578948</v>
      </c>
      <c r="L142" s="408">
        <f t="shared" si="98"/>
        <v>3.2710622368421056</v>
      </c>
      <c r="M142" s="63">
        <f t="shared" si="122"/>
        <v>0</v>
      </c>
      <c r="N142" s="407">
        <f t="shared" si="99"/>
        <v>4.0115321888813869</v>
      </c>
      <c r="O142" s="407">
        <f t="shared" si="100"/>
        <v>0.33035369921944929</v>
      </c>
      <c r="P142">
        <f t="shared" si="123"/>
        <v>0.2</v>
      </c>
      <c r="Q142" s="407">
        <f t="shared" si="133"/>
        <v>0.5303536992194493</v>
      </c>
      <c r="R142" s="9">
        <f t="shared" si="101"/>
        <v>0.41507891108979783</v>
      </c>
      <c r="S142" s="9">
        <f t="shared" si="102"/>
        <v>1.7229050243149229E-4</v>
      </c>
      <c r="T142" s="9">
        <f t="shared" si="103"/>
        <v>1.7229050243149229E-4</v>
      </c>
      <c r="U142" s="407">
        <f t="shared" si="104"/>
        <v>1.8679379913994607</v>
      </c>
      <c r="V142" s="409">
        <f t="shared" si="105"/>
        <v>6.9783846794269034E-3</v>
      </c>
      <c r="W142" s="407">
        <f t="shared" si="106"/>
        <v>6.9783846794269034E-3</v>
      </c>
      <c r="X142" s="407">
        <f t="shared" si="107"/>
        <v>1.8679379913994607</v>
      </c>
      <c r="Y142" s="407">
        <f t="shared" si="108"/>
        <v>2.0935154038280709E-2</v>
      </c>
      <c r="Z142" s="407">
        <f t="shared" si="124"/>
        <v>0.29744800506544866</v>
      </c>
      <c r="AA142" s="407">
        <f t="shared" si="125"/>
        <v>0.14400000000000002</v>
      </c>
      <c r="AB142" s="407">
        <f t="shared" si="126"/>
        <v>0</v>
      </c>
      <c r="AC142" s="407">
        <f t="shared" si="109"/>
        <v>0.46432731186333737</v>
      </c>
      <c r="AD142" s="407">
        <f t="shared" si="110"/>
        <v>3.5500983314153483</v>
      </c>
      <c r="AE142" s="407">
        <f t="shared" si="111"/>
        <v>7.5619188976308246E-2</v>
      </c>
      <c r="AF142" s="407">
        <f t="shared" si="127"/>
        <v>5.7456E-2</v>
      </c>
      <c r="AG142" s="407">
        <f t="shared" si="112"/>
        <v>0.13511870231319931</v>
      </c>
      <c r="AH142" s="407">
        <f t="shared" si="113"/>
        <v>0</v>
      </c>
      <c r="AI142">
        <f t="shared" si="128"/>
        <v>0</v>
      </c>
      <c r="AJ142" s="408">
        <f t="shared" si="129"/>
        <v>0.136663542</v>
      </c>
      <c r="AK142">
        <f t="shared" si="134"/>
        <v>4.8000000000000001E-2</v>
      </c>
      <c r="AL142" s="408">
        <f t="shared" si="130"/>
        <v>0.1215</v>
      </c>
      <c r="AM142" s="408">
        <f t="shared" si="135"/>
        <v>0.31645971316818772</v>
      </c>
      <c r="AN142" s="408">
        <f t="shared" si="114"/>
        <v>0.16949999999999998</v>
      </c>
      <c r="AO142" s="408">
        <f t="shared" si="115"/>
        <v>1.4431139305778442</v>
      </c>
      <c r="AP142">
        <f t="shared" si="131"/>
        <v>20.349</v>
      </c>
      <c r="AQ142" s="10">
        <f t="shared" si="116"/>
        <v>0.93377815776959006</v>
      </c>
      <c r="AR142" s="63">
        <f t="shared" si="117"/>
        <v>23.21636559316687</v>
      </c>
      <c r="AS142" s="63">
        <f t="shared" si="118"/>
        <v>6.7559351156599652</v>
      </c>
      <c r="AT142" s="10"/>
      <c r="AU142">
        <f t="shared" si="119"/>
        <v>93.377815776959011</v>
      </c>
    </row>
    <row r="143" spans="7:47" x14ac:dyDescent="0.25">
      <c r="G143">
        <v>134</v>
      </c>
      <c r="H143">
        <f t="shared" si="120"/>
        <v>4.0200000000000005</v>
      </c>
      <c r="I143" s="407">
        <f t="shared" si="97"/>
        <v>0.21685499999999999</v>
      </c>
      <c r="J143" s="408">
        <f t="shared" si="121"/>
        <v>1.4380910526315787</v>
      </c>
      <c r="K143" s="408">
        <f t="shared" si="132"/>
        <v>4.73904552631579</v>
      </c>
      <c r="L143" s="408">
        <f t="shared" si="98"/>
        <v>3.3009544736842109</v>
      </c>
      <c r="M143" s="63">
        <f t="shared" si="122"/>
        <v>0</v>
      </c>
      <c r="N143" s="407">
        <f t="shared" si="99"/>
        <v>4.0413787444763107</v>
      </c>
      <c r="O143" s="407">
        <f t="shared" si="100"/>
        <v>0.33542017304673111</v>
      </c>
      <c r="P143">
        <f t="shared" si="123"/>
        <v>0.2</v>
      </c>
      <c r="Q143" s="407">
        <f t="shared" si="133"/>
        <v>0.53542017304673117</v>
      </c>
      <c r="R143" s="9">
        <f t="shared" si="101"/>
        <v>0.41514112817801713</v>
      </c>
      <c r="S143" s="9">
        <f t="shared" si="102"/>
        <v>1.7234215630491684E-4</v>
      </c>
      <c r="T143" s="9">
        <f t="shared" si="103"/>
        <v>1.7234215630491684E-4</v>
      </c>
      <c r="U143" s="407">
        <f t="shared" si="104"/>
        <v>1.8819768330947924</v>
      </c>
      <c r="V143" s="409">
        <f t="shared" si="105"/>
        <v>7.0836736006110084E-3</v>
      </c>
      <c r="W143" s="407">
        <f t="shared" si="106"/>
        <v>7.0836736006110084E-3</v>
      </c>
      <c r="X143" s="407">
        <f t="shared" si="107"/>
        <v>1.8819768330947924</v>
      </c>
      <c r="Y143" s="407">
        <f t="shared" si="108"/>
        <v>2.1251020801833026E-2</v>
      </c>
      <c r="Z143" s="407">
        <f t="shared" si="124"/>
        <v>0.29969610272897279</v>
      </c>
      <c r="AA143" s="407">
        <f t="shared" si="125"/>
        <v>0.14400000000000002</v>
      </c>
      <c r="AB143" s="407">
        <f t="shared" si="126"/>
        <v>0</v>
      </c>
      <c r="AC143" s="407">
        <f t="shared" si="109"/>
        <v>0.46693167849334516</v>
      </c>
      <c r="AD143" s="407">
        <f t="shared" si="110"/>
        <v>3.576437523010771</v>
      </c>
      <c r="AE143" s="407">
        <f t="shared" si="111"/>
        <v>7.6745432135996508E-2</v>
      </c>
      <c r="AF143" s="407">
        <f t="shared" si="127"/>
        <v>5.7888000000000002E-2</v>
      </c>
      <c r="AG143" s="407">
        <f t="shared" si="112"/>
        <v>0.13673214565706318</v>
      </c>
      <c r="AH143" s="407">
        <f t="shared" si="113"/>
        <v>0</v>
      </c>
      <c r="AI143">
        <f t="shared" si="128"/>
        <v>0</v>
      </c>
      <c r="AJ143" s="408">
        <f t="shared" si="129"/>
        <v>0.13666251600000001</v>
      </c>
      <c r="AK143">
        <f t="shared" si="134"/>
        <v>4.8000000000000001E-2</v>
      </c>
      <c r="AL143" s="408">
        <f t="shared" si="130"/>
        <v>0.1215</v>
      </c>
      <c r="AM143" s="408">
        <f t="shared" si="135"/>
        <v>0.31645971316818772</v>
      </c>
      <c r="AN143" s="408">
        <f t="shared" si="114"/>
        <v>0.16949999999999998</v>
      </c>
      <c r="AO143" s="408">
        <f t="shared" si="115"/>
        <v>1.4525025289540554</v>
      </c>
      <c r="AP143">
        <f t="shared" si="131"/>
        <v>20.502000000000002</v>
      </c>
      <c r="AQ143" s="10">
        <f t="shared" si="116"/>
        <v>0.93384033516412113</v>
      </c>
      <c r="AR143" s="63">
        <f t="shared" si="117"/>
        <v>23.346583924667257</v>
      </c>
      <c r="AS143" s="63">
        <f t="shared" si="118"/>
        <v>6.8366072828531594</v>
      </c>
      <c r="AT143" s="10"/>
      <c r="AU143">
        <f t="shared" si="119"/>
        <v>93.384033516412117</v>
      </c>
    </row>
    <row r="144" spans="7:47" x14ac:dyDescent="0.25">
      <c r="G144">
        <v>135</v>
      </c>
      <c r="H144">
        <f t="shared" si="120"/>
        <v>4.0500000000000007</v>
      </c>
      <c r="I144" s="407">
        <f t="shared" si="97"/>
        <v>0.21688750000000001</v>
      </c>
      <c r="J144" s="408">
        <f t="shared" si="121"/>
        <v>1.4383065789473686</v>
      </c>
      <c r="K144" s="408">
        <f t="shared" si="132"/>
        <v>4.7691532894736852</v>
      </c>
      <c r="L144" s="408">
        <f t="shared" si="98"/>
        <v>3.3308467105263162</v>
      </c>
      <c r="M144" s="63">
        <f t="shared" si="122"/>
        <v>0</v>
      </c>
      <c r="N144" s="407">
        <f t="shared" si="99"/>
        <v>4.071227556636976</v>
      </c>
      <c r="O144" s="407">
        <f t="shared" si="100"/>
        <v>0.34052863798490285</v>
      </c>
      <c r="P144">
        <f t="shared" si="123"/>
        <v>0.2</v>
      </c>
      <c r="Q144" s="407">
        <f t="shared" si="133"/>
        <v>0.5405286379849028</v>
      </c>
      <c r="R144" s="9">
        <f t="shared" si="101"/>
        <v>0.41520334526623653</v>
      </c>
      <c r="S144" s="9">
        <f t="shared" si="102"/>
        <v>1.7239381792027363E-4</v>
      </c>
      <c r="T144" s="9">
        <f t="shared" si="103"/>
        <v>1.7239381792027363E-4</v>
      </c>
      <c r="U144" s="407">
        <f t="shared" si="104"/>
        <v>1.8960187981489489</v>
      </c>
      <c r="V144" s="409">
        <f t="shared" si="105"/>
        <v>7.189774565868369E-3</v>
      </c>
      <c r="W144" s="407">
        <f t="shared" si="106"/>
        <v>7.189774565868369E-3</v>
      </c>
      <c r="X144" s="407">
        <f t="shared" si="107"/>
        <v>1.8960187981489489</v>
      </c>
      <c r="Y144" s="407">
        <f t="shared" si="108"/>
        <v>2.1569323697605107E-2</v>
      </c>
      <c r="Z144" s="407">
        <f t="shared" si="124"/>
        <v>0.30194420039249692</v>
      </c>
      <c r="AA144" s="407">
        <f t="shared" si="125"/>
        <v>0.14400000000000002</v>
      </c>
      <c r="AB144" s="407">
        <f t="shared" si="126"/>
        <v>0</v>
      </c>
      <c r="AC144" s="407">
        <f t="shared" si="109"/>
        <v>0.46953905205057112</v>
      </c>
      <c r="AD144" s="407">
        <f t="shared" si="110"/>
        <v>3.6027776138676799</v>
      </c>
      <c r="AE144" s="407">
        <f t="shared" si="111"/>
        <v>7.7880039209916568E-2</v>
      </c>
      <c r="AF144" s="407">
        <f t="shared" si="127"/>
        <v>5.8320000000000011E-2</v>
      </c>
      <c r="AG144" s="407">
        <f t="shared" si="112"/>
        <v>0.13835505868903505</v>
      </c>
      <c r="AH144" s="407">
        <f t="shared" si="113"/>
        <v>0</v>
      </c>
      <c r="AI144">
        <f t="shared" si="128"/>
        <v>0</v>
      </c>
      <c r="AJ144" s="408">
        <f t="shared" si="129"/>
        <v>0.13666149</v>
      </c>
      <c r="AK144">
        <f t="shared" si="134"/>
        <v>4.8000000000000001E-2</v>
      </c>
      <c r="AL144" s="408">
        <f t="shared" si="130"/>
        <v>0.1215</v>
      </c>
      <c r="AM144" s="408">
        <f t="shared" si="135"/>
        <v>0.31645971316818772</v>
      </c>
      <c r="AN144" s="408">
        <f t="shared" si="114"/>
        <v>0.16949999999999998</v>
      </c>
      <c r="AO144" s="408">
        <f t="shared" si="115"/>
        <v>1.4619464071082975</v>
      </c>
      <c r="AP144">
        <f t="shared" si="131"/>
        <v>20.655000000000001</v>
      </c>
      <c r="AQ144" s="10">
        <f t="shared" si="116"/>
        <v>0.93389926528743439</v>
      </c>
      <c r="AR144" s="63">
        <f t="shared" si="117"/>
        <v>23.476952602528556</v>
      </c>
      <c r="AS144" s="63">
        <f t="shared" si="118"/>
        <v>6.9177529344517525</v>
      </c>
      <c r="AT144" s="10"/>
      <c r="AU144">
        <f t="shared" si="119"/>
        <v>93.389926528743445</v>
      </c>
    </row>
    <row r="145" spans="7:47" x14ac:dyDescent="0.25">
      <c r="G145">
        <v>136</v>
      </c>
      <c r="H145">
        <f t="shared" si="120"/>
        <v>4.08</v>
      </c>
      <c r="I145" s="407">
        <f t="shared" si="97"/>
        <v>0.21691999999999997</v>
      </c>
      <c r="J145" s="408">
        <f t="shared" si="121"/>
        <v>1.4385221052631576</v>
      </c>
      <c r="K145" s="408">
        <f t="shared" si="132"/>
        <v>4.7992610526315787</v>
      </c>
      <c r="L145" s="408">
        <f t="shared" si="98"/>
        <v>3.3607389473684215</v>
      </c>
      <c r="M145" s="63">
        <f t="shared" si="122"/>
        <v>0</v>
      </c>
      <c r="N145" s="407">
        <f t="shared" si="99"/>
        <v>4.1010785760916075</v>
      </c>
      <c r="O145" s="407">
        <f t="shared" si="100"/>
        <v>0.34567918954906013</v>
      </c>
      <c r="P145">
        <f t="shared" si="123"/>
        <v>0.2</v>
      </c>
      <c r="Q145" s="407">
        <f t="shared" si="133"/>
        <v>0.54567918954906014</v>
      </c>
      <c r="R145" s="9">
        <f t="shared" si="101"/>
        <v>0.41526556235445561</v>
      </c>
      <c r="S145" s="9">
        <f t="shared" si="102"/>
        <v>1.7244548727756226E-4</v>
      </c>
      <c r="T145" s="9">
        <f t="shared" si="103"/>
        <v>1.7244548727756226E-4</v>
      </c>
      <c r="U145" s="407">
        <f t="shared" si="104"/>
        <v>1.910063863618243</v>
      </c>
      <c r="V145" s="409">
        <f t="shared" si="105"/>
        <v>7.2966879262004996E-3</v>
      </c>
      <c r="W145" s="407">
        <f t="shared" si="106"/>
        <v>7.2966879262004996E-3</v>
      </c>
      <c r="X145" s="407">
        <f t="shared" si="107"/>
        <v>1.910063863618243</v>
      </c>
      <c r="Y145" s="407">
        <f t="shared" si="108"/>
        <v>2.1890063778601501E-2</v>
      </c>
      <c r="Z145" s="407">
        <f t="shared" si="124"/>
        <v>0.30419229805602094</v>
      </c>
      <c r="AA145" s="407">
        <f t="shared" si="125"/>
        <v>0.14400000000000002</v>
      </c>
      <c r="AB145" s="407">
        <f t="shared" si="126"/>
        <v>0</v>
      </c>
      <c r="AC145" s="407">
        <f t="shared" si="109"/>
        <v>0.47214943809721821</v>
      </c>
      <c r="AD145" s="407">
        <f t="shared" si="110"/>
        <v>3.629118560226066</v>
      </c>
      <c r="AE145" s="407">
        <f t="shared" si="111"/>
        <v>7.9023009145063897E-2</v>
      </c>
      <c r="AF145" s="407">
        <f t="shared" si="127"/>
        <v>5.8751999999999999E-2</v>
      </c>
      <c r="AG145" s="407">
        <f t="shared" si="112"/>
        <v>0.13998745513452182</v>
      </c>
      <c r="AH145" s="407">
        <f t="shared" si="113"/>
        <v>0</v>
      </c>
      <c r="AI145">
        <f t="shared" si="128"/>
        <v>0</v>
      </c>
      <c r="AJ145" s="408">
        <f t="shared" si="129"/>
        <v>0.13666046400000001</v>
      </c>
      <c r="AK145">
        <f t="shared" si="134"/>
        <v>4.8000000000000001E-2</v>
      </c>
      <c r="AL145" s="408">
        <f t="shared" si="130"/>
        <v>0.1215</v>
      </c>
      <c r="AM145" s="408">
        <f t="shared" si="135"/>
        <v>0.31645971316818772</v>
      </c>
      <c r="AN145" s="408">
        <f t="shared" si="114"/>
        <v>0.16949999999999998</v>
      </c>
      <c r="AO145" s="408">
        <f t="shared" si="115"/>
        <v>1.4714456801942781</v>
      </c>
      <c r="AP145">
        <f t="shared" si="131"/>
        <v>20.808</v>
      </c>
      <c r="AQ145" s="10">
        <f t="shared" si="116"/>
        <v>0.93395501390313551</v>
      </c>
      <c r="AR145" s="63">
        <f t="shared" si="117"/>
        <v>23.607471904860912</v>
      </c>
      <c r="AS145" s="63">
        <f t="shared" si="118"/>
        <v>6.9993727567260908</v>
      </c>
      <c r="AT145" s="10"/>
      <c r="AU145">
        <f t="shared" si="119"/>
        <v>93.395501390313555</v>
      </c>
    </row>
    <row r="146" spans="7:47" x14ac:dyDescent="0.25">
      <c r="G146">
        <v>137</v>
      </c>
      <c r="H146">
        <f t="shared" si="120"/>
        <v>4.1100000000000003</v>
      </c>
      <c r="I146" s="407">
        <f t="shared" si="97"/>
        <v>0.21695249999999999</v>
      </c>
      <c r="J146" s="408">
        <f t="shared" si="121"/>
        <v>1.4387376315789471</v>
      </c>
      <c r="K146" s="408">
        <f t="shared" si="132"/>
        <v>4.8293688157894739</v>
      </c>
      <c r="L146" s="408">
        <f t="shared" si="98"/>
        <v>3.3906311842105268</v>
      </c>
      <c r="M146" s="63">
        <f t="shared" si="122"/>
        <v>0</v>
      </c>
      <c r="N146" s="407">
        <f t="shared" si="99"/>
        <v>4.1309317549890343</v>
      </c>
      <c r="O146" s="407">
        <f t="shared" si="100"/>
        <v>0.35087192415471974</v>
      </c>
      <c r="P146">
        <f t="shared" si="123"/>
        <v>0.2</v>
      </c>
      <c r="Q146" s="407">
        <f t="shared" si="133"/>
        <v>0.55087192415471975</v>
      </c>
      <c r="R146" s="9">
        <f t="shared" si="101"/>
        <v>0.4153277794426749</v>
      </c>
      <c r="S146" s="9">
        <f t="shared" si="102"/>
        <v>1.7249716437678323E-4</v>
      </c>
      <c r="T146" s="9">
        <f t="shared" si="103"/>
        <v>1.7249716437678323E-4</v>
      </c>
      <c r="U146" s="407">
        <f t="shared" si="104"/>
        <v>1.9241120072138351</v>
      </c>
      <c r="V146" s="409">
        <f t="shared" si="105"/>
        <v>7.4044140326089067E-3</v>
      </c>
      <c r="W146" s="407">
        <f t="shared" si="106"/>
        <v>7.4044140326089067E-3</v>
      </c>
      <c r="X146" s="407">
        <f t="shared" si="107"/>
        <v>1.9241120072138351</v>
      </c>
      <c r="Y146" s="407">
        <f t="shared" si="108"/>
        <v>2.221324209782672E-2</v>
      </c>
      <c r="Z146" s="407">
        <f t="shared" si="124"/>
        <v>0.30644039571954507</v>
      </c>
      <c r="AA146" s="407">
        <f t="shared" si="125"/>
        <v>0.14400000000000002</v>
      </c>
      <c r="AB146" s="407">
        <f t="shared" si="126"/>
        <v>0</v>
      </c>
      <c r="AC146" s="407">
        <f t="shared" si="109"/>
        <v>0.47476284220797538</v>
      </c>
      <c r="AD146" s="407">
        <f t="shared" si="110"/>
        <v>3.6554603195866222</v>
      </c>
      <c r="AE146" s="407">
        <f t="shared" si="111"/>
        <v>8.017434088843399E-2</v>
      </c>
      <c r="AF146" s="407">
        <f t="shared" si="127"/>
        <v>5.9184E-2</v>
      </c>
      <c r="AG146" s="407">
        <f t="shared" si="112"/>
        <v>0.14162934882696601</v>
      </c>
      <c r="AH146" s="407">
        <f t="shared" si="113"/>
        <v>0</v>
      </c>
      <c r="AI146">
        <f t="shared" si="128"/>
        <v>0</v>
      </c>
      <c r="AJ146" s="408">
        <f t="shared" si="129"/>
        <v>0.13665943799999999</v>
      </c>
      <c r="AK146">
        <f t="shared" si="134"/>
        <v>4.8000000000000001E-2</v>
      </c>
      <c r="AL146" s="408">
        <f t="shared" si="130"/>
        <v>0.1215</v>
      </c>
      <c r="AM146" s="408">
        <f t="shared" si="135"/>
        <v>0.31645971316818772</v>
      </c>
      <c r="AN146" s="408">
        <f t="shared" si="114"/>
        <v>0.16949999999999998</v>
      </c>
      <c r="AO146" s="408">
        <f t="shared" si="115"/>
        <v>1.4810004643866468</v>
      </c>
      <c r="AP146">
        <f t="shared" si="131"/>
        <v>20.960999999999999</v>
      </c>
      <c r="AQ146" s="10">
        <f t="shared" si="116"/>
        <v>0.93400764487386689</v>
      </c>
      <c r="AR146" s="63">
        <f t="shared" si="117"/>
        <v>23.738142110398769</v>
      </c>
      <c r="AS146" s="63">
        <f t="shared" si="118"/>
        <v>7.081467441348301</v>
      </c>
      <c r="AT146" s="10"/>
      <c r="AU146">
        <f t="shared" si="119"/>
        <v>93.400764487386695</v>
      </c>
    </row>
    <row r="147" spans="7:47" x14ac:dyDescent="0.25">
      <c r="G147">
        <v>138</v>
      </c>
      <c r="H147">
        <f t="shared" si="120"/>
        <v>4.1399999999999997</v>
      </c>
      <c r="I147" s="407">
        <f t="shared" si="97"/>
        <v>0.21698499999999998</v>
      </c>
      <c r="J147" s="408">
        <f t="shared" si="121"/>
        <v>1.4389531578947365</v>
      </c>
      <c r="K147" s="408">
        <f t="shared" si="132"/>
        <v>4.8594765789473682</v>
      </c>
      <c r="L147" s="408">
        <f t="shared" si="98"/>
        <v>3.4205234210526312</v>
      </c>
      <c r="M147" s="63">
        <f t="shared" si="122"/>
        <v>0</v>
      </c>
      <c r="N147" s="407">
        <f t="shared" si="99"/>
        <v>4.1607870468479797</v>
      </c>
      <c r="O147" s="407">
        <f t="shared" si="100"/>
        <v>0.3561069391224832</v>
      </c>
      <c r="P147">
        <f t="shared" si="123"/>
        <v>0.2</v>
      </c>
      <c r="Q147" s="407">
        <f t="shared" si="133"/>
        <v>0.55610693912248321</v>
      </c>
      <c r="R147" s="9">
        <f t="shared" si="101"/>
        <v>0.41538999653089415</v>
      </c>
      <c r="S147" s="9">
        <f t="shared" si="102"/>
        <v>1.7254884921793625E-4</v>
      </c>
      <c r="T147" s="9">
        <f t="shared" si="103"/>
        <v>1.7254884921793625E-4</v>
      </c>
      <c r="U147" s="407">
        <f t="shared" si="104"/>
        <v>1.9381632072783634</v>
      </c>
      <c r="V147" s="409">
        <f t="shared" si="105"/>
        <v>7.5129532360951046E-3</v>
      </c>
      <c r="W147" s="407">
        <f t="shared" si="106"/>
        <v>7.5129532360951046E-3</v>
      </c>
      <c r="X147" s="407">
        <f t="shared" si="107"/>
        <v>1.9381632072783634</v>
      </c>
      <c r="Y147" s="407">
        <f t="shared" si="108"/>
        <v>2.2538859708285314E-2</v>
      </c>
      <c r="Z147" s="407">
        <f t="shared" si="124"/>
        <v>0.30868849338306908</v>
      </c>
      <c r="AA147" s="407">
        <f t="shared" si="125"/>
        <v>0.14400000000000002</v>
      </c>
      <c r="AB147" s="407">
        <f t="shared" si="126"/>
        <v>0</v>
      </c>
      <c r="AC147" s="407">
        <f t="shared" si="109"/>
        <v>0.4773792699700542</v>
      </c>
      <c r="AD147" s="407">
        <f t="shared" si="110"/>
        <v>3.6818028506657416</v>
      </c>
      <c r="AE147" s="407">
        <f t="shared" si="111"/>
        <v>8.1334033387022289E-2</v>
      </c>
      <c r="AF147" s="407">
        <f t="shared" si="127"/>
        <v>5.9615999999999995E-2</v>
      </c>
      <c r="AG147" s="407">
        <f t="shared" si="112"/>
        <v>0.14328075370818613</v>
      </c>
      <c r="AH147" s="407">
        <f t="shared" si="113"/>
        <v>0</v>
      </c>
      <c r="AI147">
        <f t="shared" si="128"/>
        <v>0</v>
      </c>
      <c r="AJ147" s="408">
        <f t="shared" si="129"/>
        <v>0.13665841200000001</v>
      </c>
      <c r="AK147">
        <f t="shared" si="134"/>
        <v>4.8000000000000001E-2</v>
      </c>
      <c r="AL147" s="408">
        <f t="shared" si="130"/>
        <v>0.1215</v>
      </c>
      <c r="AM147" s="408">
        <f t="shared" si="135"/>
        <v>0.31645971316818772</v>
      </c>
      <c r="AN147" s="408">
        <f t="shared" si="114"/>
        <v>0.16949999999999998</v>
      </c>
      <c r="AO147" s="408">
        <f t="shared" si="115"/>
        <v>1.4906108768860367</v>
      </c>
      <c r="AP147">
        <f t="shared" si="131"/>
        <v>21.113999999999997</v>
      </c>
      <c r="AQ147" s="10">
        <f t="shared" si="116"/>
        <v>0.93405722022800941</v>
      </c>
      <c r="AR147" s="63">
        <f t="shared" si="117"/>
        <v>23.868963498502708</v>
      </c>
      <c r="AS147" s="63">
        <f t="shared" si="118"/>
        <v>7.1640376854093066</v>
      </c>
      <c r="AT147" s="10"/>
      <c r="AU147">
        <f t="shared" si="119"/>
        <v>93.405722022800944</v>
      </c>
    </row>
    <row r="148" spans="7:47" x14ac:dyDescent="0.25">
      <c r="G148">
        <v>139</v>
      </c>
      <c r="H148">
        <f t="shared" si="120"/>
        <v>4.17</v>
      </c>
      <c r="I148" s="407">
        <f t="shared" si="97"/>
        <v>0.21701749999999997</v>
      </c>
      <c r="J148" s="408">
        <f t="shared" si="121"/>
        <v>1.439168684210526</v>
      </c>
      <c r="K148" s="408">
        <f t="shared" si="132"/>
        <v>4.8895843421052625</v>
      </c>
      <c r="L148" s="408">
        <f t="shared" si="98"/>
        <v>3.4504156578947369</v>
      </c>
      <c r="M148" s="63">
        <f t="shared" si="122"/>
        <v>0</v>
      </c>
      <c r="N148" s="407">
        <f t="shared" si="99"/>
        <v>4.1906444065085049</v>
      </c>
      <c r="O148" s="407">
        <f t="shared" si="100"/>
        <v>0.36138433268275083</v>
      </c>
      <c r="P148">
        <f t="shared" si="123"/>
        <v>0.2</v>
      </c>
      <c r="Q148" s="407">
        <f t="shared" si="133"/>
        <v>0.56138433268275079</v>
      </c>
      <c r="R148" s="9">
        <f t="shared" si="101"/>
        <v>0.41545221361911339</v>
      </c>
      <c r="S148" s="9">
        <f t="shared" si="102"/>
        <v>1.7260054180102141E-4</v>
      </c>
      <c r="T148" s="9">
        <f t="shared" si="103"/>
        <v>1.7260054180102141E-4</v>
      </c>
      <c r="U148" s="407">
        <f t="shared" si="104"/>
        <v>1.9522174427635621</v>
      </c>
      <c r="V148" s="409">
        <f t="shared" si="105"/>
        <v>7.6223058876606041E-3</v>
      </c>
      <c r="W148" s="407">
        <f t="shared" si="106"/>
        <v>7.6223058876606041E-3</v>
      </c>
      <c r="X148" s="407">
        <f t="shared" si="107"/>
        <v>1.9522174427635621</v>
      </c>
      <c r="Y148" s="407">
        <f t="shared" si="108"/>
        <v>2.2866917662981812E-2</v>
      </c>
      <c r="Z148" s="407">
        <f t="shared" si="124"/>
        <v>0.31093659104659316</v>
      </c>
      <c r="AA148" s="407">
        <f t="shared" si="125"/>
        <v>0.14400000000000002</v>
      </c>
      <c r="AB148" s="407">
        <f t="shared" si="126"/>
        <v>0</v>
      </c>
      <c r="AC148" s="407">
        <f t="shared" si="109"/>
        <v>0.47999872698322732</v>
      </c>
      <c r="AD148" s="407">
        <f t="shared" si="110"/>
        <v>3.7081461133524276</v>
      </c>
      <c r="AE148" s="407">
        <f t="shared" si="111"/>
        <v>8.2502085587824292E-2</v>
      </c>
      <c r="AF148" s="407">
        <f t="shared" si="127"/>
        <v>6.0047999999999997E-2</v>
      </c>
      <c r="AG148" s="407">
        <f t="shared" si="112"/>
        <v>0.14494168382872039</v>
      </c>
      <c r="AH148" s="407">
        <f t="shared" si="113"/>
        <v>0</v>
      </c>
      <c r="AI148">
        <f t="shared" si="128"/>
        <v>0</v>
      </c>
      <c r="AJ148" s="408">
        <f t="shared" si="129"/>
        <v>0.13665738599999999</v>
      </c>
      <c r="AK148">
        <f t="shared" si="134"/>
        <v>4.8000000000000001E-2</v>
      </c>
      <c r="AL148" s="408">
        <f t="shared" si="130"/>
        <v>0.1215</v>
      </c>
      <c r="AM148" s="408">
        <f t="shared" si="135"/>
        <v>0.31645971316818772</v>
      </c>
      <c r="AN148" s="408">
        <f t="shared" si="114"/>
        <v>0.16949999999999998</v>
      </c>
      <c r="AO148" s="408">
        <f t="shared" si="115"/>
        <v>1.50027703592416</v>
      </c>
      <c r="AP148">
        <f t="shared" si="131"/>
        <v>21.266999999999999</v>
      </c>
      <c r="AQ148" s="10">
        <f t="shared" si="116"/>
        <v>0.93410380022358863</v>
      </c>
      <c r="AR148" s="63">
        <f t="shared" si="117"/>
        <v>23.999936349161366</v>
      </c>
      <c r="AS148" s="63">
        <f t="shared" si="118"/>
        <v>7.2470841914360191</v>
      </c>
      <c r="AT148" s="10"/>
      <c r="AU148">
        <f t="shared" si="119"/>
        <v>93.410380022358865</v>
      </c>
    </row>
    <row r="149" spans="7:47" x14ac:dyDescent="0.25">
      <c r="G149">
        <v>140</v>
      </c>
      <c r="H149">
        <f t="shared" si="120"/>
        <v>4.1999999999999993</v>
      </c>
      <c r="I149" s="407">
        <f t="shared" si="97"/>
        <v>0.21704999999999997</v>
      </c>
      <c r="J149" s="408">
        <f t="shared" si="121"/>
        <v>1.4393842105263155</v>
      </c>
      <c r="K149" s="408">
        <f t="shared" si="132"/>
        <v>4.9196921052631568</v>
      </c>
      <c r="L149" s="408">
        <f t="shared" si="98"/>
        <v>3.4803078947368418</v>
      </c>
      <c r="M149" s="63">
        <f t="shared" si="122"/>
        <v>0</v>
      </c>
      <c r="N149" s="407">
        <f t="shared" si="99"/>
        <v>4.2205037900854956</v>
      </c>
      <c r="O149" s="407">
        <f t="shared" si="100"/>
        <v>0.36670420398048886</v>
      </c>
      <c r="P149">
        <f t="shared" si="123"/>
        <v>0.2</v>
      </c>
      <c r="Q149" s="407">
        <f t="shared" si="133"/>
        <v>0.56670420398048882</v>
      </c>
      <c r="R149" s="9">
        <f t="shared" si="101"/>
        <v>0.41551443070733263</v>
      </c>
      <c r="S149" s="9">
        <f t="shared" si="102"/>
        <v>1.7265224212603873E-4</v>
      </c>
      <c r="T149" s="9">
        <f t="shared" si="103"/>
        <v>1.7265224212603873E-4</v>
      </c>
      <c r="U149" s="407">
        <f t="shared" si="104"/>
        <v>1.966274693208824</v>
      </c>
      <c r="V149" s="409">
        <f t="shared" si="105"/>
        <v>7.73247233830691E-3</v>
      </c>
      <c r="W149" s="407">
        <f t="shared" si="106"/>
        <v>7.73247233830691E-3</v>
      </c>
      <c r="X149" s="407">
        <f t="shared" si="107"/>
        <v>1.966274693208824</v>
      </c>
      <c r="Y149" s="407">
        <f t="shared" si="108"/>
        <v>2.3197417014920729E-2</v>
      </c>
      <c r="Z149" s="407">
        <f t="shared" si="124"/>
        <v>0.31318468871011723</v>
      </c>
      <c r="AA149" s="407">
        <f t="shared" si="125"/>
        <v>0.14400000000000002</v>
      </c>
      <c r="AB149" s="407">
        <f t="shared" si="126"/>
        <v>0</v>
      </c>
      <c r="AC149" s="407">
        <f t="shared" si="109"/>
        <v>0.48262121885986631</v>
      </c>
      <c r="AD149" s="407">
        <f t="shared" si="110"/>
        <v>3.7344900686670166</v>
      </c>
      <c r="AE149" s="407">
        <f t="shared" si="111"/>
        <v>8.3678496437835467E-2</v>
      </c>
      <c r="AF149" s="407">
        <f t="shared" si="127"/>
        <v>6.0479999999999985E-2</v>
      </c>
      <c r="AG149" s="407">
        <f t="shared" si="112"/>
        <v>0.14661215334817315</v>
      </c>
      <c r="AH149" s="407">
        <f t="shared" si="113"/>
        <v>0</v>
      </c>
      <c r="AI149">
        <f t="shared" si="128"/>
        <v>0</v>
      </c>
      <c r="AJ149" s="408">
        <f t="shared" si="129"/>
        <v>0.13665636</v>
      </c>
      <c r="AK149">
        <f t="shared" si="134"/>
        <v>4.8000000000000001E-2</v>
      </c>
      <c r="AL149" s="408">
        <f t="shared" si="130"/>
        <v>0.1215</v>
      </c>
      <c r="AM149" s="408">
        <f t="shared" si="135"/>
        <v>0.31645971316818772</v>
      </c>
      <c r="AN149" s="408">
        <f t="shared" si="114"/>
        <v>0.16949999999999998</v>
      </c>
      <c r="AO149" s="408">
        <f t="shared" si="115"/>
        <v>1.5099990607689611</v>
      </c>
      <c r="AP149">
        <f t="shared" si="131"/>
        <v>21.419999999999995</v>
      </c>
      <c r="AQ149" s="10">
        <f t="shared" si="116"/>
        <v>0.93414744340951905</v>
      </c>
      <c r="AR149" s="63">
        <f t="shared" si="117"/>
        <v>24.131060942993315</v>
      </c>
      <c r="AS149" s="63">
        <f t="shared" si="118"/>
        <v>7.3306076674086578</v>
      </c>
      <c r="AT149" s="10"/>
      <c r="AU149">
        <f t="shared" si="119"/>
        <v>93.414744340951898</v>
      </c>
    </row>
    <row r="150" spans="7:47" x14ac:dyDescent="0.25">
      <c r="G150">
        <v>141</v>
      </c>
      <c r="H150">
        <f t="shared" si="120"/>
        <v>4.2299999999999995</v>
      </c>
      <c r="I150" s="407">
        <f t="shared" si="97"/>
        <v>0.21708249999999998</v>
      </c>
      <c r="J150" s="408">
        <f t="shared" si="121"/>
        <v>1.439599736842105</v>
      </c>
      <c r="K150" s="408">
        <f t="shared" si="132"/>
        <v>4.949799868421052</v>
      </c>
      <c r="L150" s="408">
        <f t="shared" si="98"/>
        <v>3.5102001315789471</v>
      </c>
      <c r="M150" s="63">
        <f t="shared" si="122"/>
        <v>0</v>
      </c>
      <c r="N150" s="407">
        <f t="shared" si="99"/>
        <v>4.2503651549241024</v>
      </c>
      <c r="O150" s="407">
        <f t="shared" si="100"/>
        <v>0.37206665308004866</v>
      </c>
      <c r="P150">
        <f t="shared" si="123"/>
        <v>0.2</v>
      </c>
      <c r="Q150" s="407">
        <f t="shared" si="133"/>
        <v>0.57206665308004867</v>
      </c>
      <c r="R150" s="9">
        <f t="shared" si="101"/>
        <v>0.41557664779555187</v>
      </c>
      <c r="S150" s="9">
        <f t="shared" si="102"/>
        <v>1.7270395019298819E-4</v>
      </c>
      <c r="T150" s="9">
        <f t="shared" si="103"/>
        <v>1.7270395019298819E-4</v>
      </c>
      <c r="U150" s="407">
        <f t="shared" si="104"/>
        <v>1.9803349387206624</v>
      </c>
      <c r="V150" s="409">
        <f t="shared" si="105"/>
        <v>7.8434529390355393E-3</v>
      </c>
      <c r="W150" s="407">
        <f t="shared" si="106"/>
        <v>7.8434529390355393E-3</v>
      </c>
      <c r="X150" s="407">
        <f t="shared" si="107"/>
        <v>1.9803349387206624</v>
      </c>
      <c r="Y150" s="407">
        <f t="shared" si="108"/>
        <v>2.353035881710662E-2</v>
      </c>
      <c r="Z150" s="407">
        <f t="shared" si="124"/>
        <v>0.31543278637364136</v>
      </c>
      <c r="AA150" s="407">
        <f t="shared" si="125"/>
        <v>0.14400000000000002</v>
      </c>
      <c r="AB150" s="407">
        <f t="shared" si="126"/>
        <v>0</v>
      </c>
      <c r="AC150" s="407">
        <f t="shared" si="109"/>
        <v>0.48524675122497979</v>
      </c>
      <c r="AD150" s="407">
        <f t="shared" si="110"/>
        <v>3.7608346787216291</v>
      </c>
      <c r="AE150" s="407">
        <f t="shared" si="111"/>
        <v>8.4863264884051312E-2</v>
      </c>
      <c r="AF150" s="407">
        <f t="shared" si="127"/>
        <v>6.0911999999999994E-2</v>
      </c>
      <c r="AG150" s="407">
        <f t="shared" si="112"/>
        <v>0.14829217653556534</v>
      </c>
      <c r="AH150" s="407">
        <f t="shared" si="113"/>
        <v>0</v>
      </c>
      <c r="AI150">
        <f t="shared" si="128"/>
        <v>0</v>
      </c>
      <c r="AJ150" s="408">
        <f t="shared" si="129"/>
        <v>0.13665533400000002</v>
      </c>
      <c r="AK150">
        <f t="shared" si="134"/>
        <v>4.8000000000000001E-2</v>
      </c>
      <c r="AL150" s="408">
        <f t="shared" si="130"/>
        <v>0.1215</v>
      </c>
      <c r="AM150" s="408">
        <f t="shared" si="135"/>
        <v>0.31645971316818772</v>
      </c>
      <c r="AN150" s="408">
        <f t="shared" si="114"/>
        <v>0.16949999999999998</v>
      </c>
      <c r="AO150" s="408">
        <f t="shared" si="115"/>
        <v>1.5197770717298225</v>
      </c>
      <c r="AP150">
        <f t="shared" si="131"/>
        <v>21.572999999999997</v>
      </c>
      <c r="AQ150" s="10">
        <f t="shared" si="116"/>
        <v>0.93418820668431712</v>
      </c>
      <c r="AR150" s="63">
        <f t="shared" si="117"/>
        <v>24.262337561248991</v>
      </c>
      <c r="AS150" s="63">
        <f t="shared" si="118"/>
        <v>7.4146088267782666</v>
      </c>
      <c r="AT150" s="10"/>
      <c r="AU150">
        <f t="shared" si="119"/>
        <v>93.418820668431707</v>
      </c>
    </row>
    <row r="151" spans="7:47" x14ac:dyDescent="0.25">
      <c r="G151">
        <v>142</v>
      </c>
      <c r="H151">
        <f t="shared" si="120"/>
        <v>4.26</v>
      </c>
      <c r="I151" s="407">
        <f t="shared" si="97"/>
        <v>0.21711499999999997</v>
      </c>
      <c r="J151" s="408">
        <f t="shared" si="121"/>
        <v>1.4398152631578942</v>
      </c>
      <c r="K151" s="408">
        <f t="shared" si="132"/>
        <v>4.9799076315789472</v>
      </c>
      <c r="L151" s="408">
        <f t="shared" si="98"/>
        <v>3.5400923684210528</v>
      </c>
      <c r="M151" s="63">
        <f t="shared" si="122"/>
        <v>0</v>
      </c>
      <c r="N151" s="407">
        <f t="shared" si="99"/>
        <v>4.280228459557021</v>
      </c>
      <c r="O151" s="407">
        <f t="shared" si="100"/>
        <v>0.37747178097003781</v>
      </c>
      <c r="P151">
        <f t="shared" si="123"/>
        <v>0.2</v>
      </c>
      <c r="Q151" s="407">
        <f t="shared" si="133"/>
        <v>0.57747178097003782</v>
      </c>
      <c r="R151" s="9">
        <f t="shared" si="101"/>
        <v>0.41563886488377105</v>
      </c>
      <c r="S151" s="9">
        <f t="shared" si="102"/>
        <v>1.727556660018697E-4</v>
      </c>
      <c r="T151" s="9">
        <f t="shared" si="103"/>
        <v>1.727556660018697E-4</v>
      </c>
      <c r="U151" s="407">
        <f t="shared" si="104"/>
        <v>1.9943981599530209</v>
      </c>
      <c r="V151" s="409">
        <f t="shared" si="105"/>
        <v>7.9552480408479915E-3</v>
      </c>
      <c r="W151" s="407">
        <f t="shared" si="106"/>
        <v>7.9552480408479915E-3</v>
      </c>
      <c r="X151" s="407">
        <f t="shared" si="107"/>
        <v>1.9943981599530209</v>
      </c>
      <c r="Y151" s="407">
        <f t="shared" si="108"/>
        <v>2.3865744122543976E-2</v>
      </c>
      <c r="Z151" s="407">
        <f t="shared" si="124"/>
        <v>0.31768088403716549</v>
      </c>
      <c r="AA151" s="407">
        <f t="shared" si="125"/>
        <v>0.14400000000000002</v>
      </c>
      <c r="AB151" s="407">
        <f t="shared" si="126"/>
        <v>0</v>
      </c>
      <c r="AC151" s="407">
        <f t="shared" si="109"/>
        <v>0.48787532971625147</v>
      </c>
      <c r="AD151" s="407">
        <f t="shared" si="110"/>
        <v>3.7871799066822631</v>
      </c>
      <c r="AE151" s="407">
        <f t="shared" si="111"/>
        <v>8.6056389873467254E-2</v>
      </c>
      <c r="AF151" s="407">
        <f t="shared" si="127"/>
        <v>6.1343999999999996E-2</v>
      </c>
      <c r="AG151" s="407">
        <f t="shared" si="112"/>
        <v>0.14998176776968727</v>
      </c>
      <c r="AH151" s="407">
        <f t="shared" si="113"/>
        <v>0</v>
      </c>
      <c r="AI151">
        <f t="shared" si="128"/>
        <v>0</v>
      </c>
      <c r="AJ151" s="408">
        <f t="shared" si="129"/>
        <v>0.136654308</v>
      </c>
      <c r="AK151">
        <f t="shared" si="134"/>
        <v>4.8000000000000001E-2</v>
      </c>
      <c r="AL151" s="408">
        <f t="shared" si="130"/>
        <v>0.1215</v>
      </c>
      <c r="AM151" s="408">
        <f t="shared" si="135"/>
        <v>0.31645971316818772</v>
      </c>
      <c r="AN151" s="408">
        <f t="shared" si="114"/>
        <v>0.16949999999999998</v>
      </c>
      <c r="AO151" s="408">
        <f t="shared" si="115"/>
        <v>1.5296111901628264</v>
      </c>
      <c r="AP151">
        <f t="shared" si="131"/>
        <v>21.725999999999999</v>
      </c>
      <c r="AQ151" s="10">
        <f t="shared" si="116"/>
        <v>0.93422614535240189</v>
      </c>
      <c r="AR151" s="63">
        <f t="shared" si="117"/>
        <v>24.393766485812574</v>
      </c>
      <c r="AS151" s="63">
        <f t="shared" si="118"/>
        <v>7.4990883884843633</v>
      </c>
      <c r="AT151" s="10"/>
      <c r="AU151">
        <f t="shared" si="119"/>
        <v>93.422614535240186</v>
      </c>
    </row>
    <row r="152" spans="7:47" x14ac:dyDescent="0.25">
      <c r="G152">
        <v>143</v>
      </c>
      <c r="H152">
        <f t="shared" si="120"/>
        <v>4.29</v>
      </c>
      <c r="I152" s="407">
        <f t="shared" si="97"/>
        <v>0.21714749999999997</v>
      </c>
      <c r="J152" s="408">
        <f t="shared" si="121"/>
        <v>1.4400307894736837</v>
      </c>
      <c r="K152" s="408">
        <f t="shared" si="132"/>
        <v>5.0100153947368415</v>
      </c>
      <c r="L152" s="408">
        <f t="shared" si="98"/>
        <v>3.5699846052631581</v>
      </c>
      <c r="M152" s="63">
        <f t="shared" si="122"/>
        <v>0</v>
      </c>
      <c r="N152" s="407">
        <f t="shared" si="99"/>
        <v>4.3100936636635501</v>
      </c>
      <c r="O152" s="407">
        <f t="shared" si="100"/>
        <v>0.38291968956824662</v>
      </c>
      <c r="P152">
        <f t="shared" si="123"/>
        <v>0.2</v>
      </c>
      <c r="Q152" s="407">
        <f t="shared" si="133"/>
        <v>0.58291968956824669</v>
      </c>
      <c r="R152" s="9">
        <f t="shared" si="101"/>
        <v>0.41570108197199029</v>
      </c>
      <c r="S152" s="9">
        <f t="shared" si="102"/>
        <v>1.7280738955268341E-4</v>
      </c>
      <c r="T152" s="9">
        <f t="shared" si="103"/>
        <v>1.7280738955268341E-4</v>
      </c>
      <c r="U152" s="407">
        <f t="shared" si="104"/>
        <v>2.008464338088404</v>
      </c>
      <c r="V152" s="409">
        <f t="shared" si="105"/>
        <v>8.0678579947457817E-3</v>
      </c>
      <c r="W152" s="407">
        <f t="shared" si="106"/>
        <v>8.0678579947457817E-3</v>
      </c>
      <c r="X152" s="407">
        <f t="shared" si="107"/>
        <v>2.008464338088404</v>
      </c>
      <c r="Y152" s="407">
        <f t="shared" si="108"/>
        <v>2.4203573984237343E-2</v>
      </c>
      <c r="Z152" s="407">
        <f t="shared" si="124"/>
        <v>0.31992898170068956</v>
      </c>
      <c r="AA152" s="407">
        <f t="shared" si="125"/>
        <v>0.14400000000000002</v>
      </c>
      <c r="AB152" s="407">
        <f t="shared" si="126"/>
        <v>0</v>
      </c>
      <c r="AC152" s="407">
        <f t="shared" si="109"/>
        <v>0.49050695998407851</v>
      </c>
      <c r="AD152" s="407">
        <f t="shared" si="110"/>
        <v>3.8135257167324559</v>
      </c>
      <c r="AE152" s="407">
        <f t="shared" si="111"/>
        <v>8.7257870353078748E-2</v>
      </c>
      <c r="AF152" s="407">
        <f t="shared" si="127"/>
        <v>6.1775999999999998E-2</v>
      </c>
      <c r="AG152" s="407">
        <f t="shared" si="112"/>
        <v>0.15168094153945527</v>
      </c>
      <c r="AH152" s="407">
        <f t="shared" si="113"/>
        <v>0</v>
      </c>
      <c r="AI152">
        <f t="shared" si="128"/>
        <v>0</v>
      </c>
      <c r="AJ152" s="408">
        <f t="shared" si="129"/>
        <v>0.13665328200000001</v>
      </c>
      <c r="AK152">
        <f t="shared" si="134"/>
        <v>4.8000000000000001E-2</v>
      </c>
      <c r="AL152" s="408">
        <f t="shared" si="130"/>
        <v>0.1215</v>
      </c>
      <c r="AM152" s="408">
        <f t="shared" si="135"/>
        <v>0.31645971316818772</v>
      </c>
      <c r="AN152" s="408">
        <f t="shared" si="114"/>
        <v>0.16949999999999998</v>
      </c>
      <c r="AO152" s="408">
        <f t="shared" si="115"/>
        <v>1.5395015384760788</v>
      </c>
      <c r="AP152">
        <f t="shared" si="131"/>
        <v>21.878999999999998</v>
      </c>
      <c r="AQ152" s="10">
        <f t="shared" si="116"/>
        <v>0.93426131317809935</v>
      </c>
      <c r="AR152" s="63">
        <f t="shared" si="117"/>
        <v>24.525347999203927</v>
      </c>
      <c r="AS152" s="63">
        <f t="shared" si="118"/>
        <v>7.5840470769727633</v>
      </c>
      <c r="AT152" s="10"/>
      <c r="AU152">
        <f t="shared" si="119"/>
        <v>93.426131317809933</v>
      </c>
    </row>
    <row r="153" spans="7:47" x14ac:dyDescent="0.25">
      <c r="G153">
        <v>144</v>
      </c>
      <c r="H153">
        <f t="shared" si="120"/>
        <v>4.32</v>
      </c>
      <c r="I153" s="407">
        <f t="shared" si="97"/>
        <v>0.21718000000000001</v>
      </c>
      <c r="J153" s="408">
        <f t="shared" si="121"/>
        <v>1.4402463157894736</v>
      </c>
      <c r="K153" s="408">
        <f t="shared" si="132"/>
        <v>5.0401231578947367</v>
      </c>
      <c r="L153" s="408">
        <f t="shared" si="98"/>
        <v>3.5998768421052634</v>
      </c>
      <c r="M153" s="63">
        <f t="shared" si="122"/>
        <v>0</v>
      </c>
      <c r="N153" s="407">
        <f t="shared" si="99"/>
        <v>4.3399607280303165</v>
      </c>
      <c r="O153" s="407">
        <f t="shared" si="100"/>
        <v>0.38841048172662618</v>
      </c>
      <c r="P153">
        <f t="shared" si="123"/>
        <v>0.2</v>
      </c>
      <c r="Q153" s="407">
        <f t="shared" si="133"/>
        <v>0.58841048172662624</v>
      </c>
      <c r="R153" s="9">
        <f t="shared" si="101"/>
        <v>0.4157632990602097</v>
      </c>
      <c r="S153" s="9">
        <f t="shared" si="102"/>
        <v>1.7285912084542937E-4</v>
      </c>
      <c r="T153" s="9">
        <f t="shared" si="103"/>
        <v>1.7285912084542937E-4</v>
      </c>
      <c r="U153" s="407">
        <f t="shared" si="104"/>
        <v>2.0225334548197744</v>
      </c>
      <c r="V153" s="409">
        <f t="shared" si="105"/>
        <v>8.1812831517304244E-3</v>
      </c>
      <c r="W153" s="407">
        <f t="shared" si="106"/>
        <v>8.1812831517304244E-3</v>
      </c>
      <c r="X153" s="407">
        <f t="shared" si="107"/>
        <v>2.0225334548197744</v>
      </c>
      <c r="Y153" s="407">
        <f t="shared" si="108"/>
        <v>2.4543849455191273E-2</v>
      </c>
      <c r="Z153" s="407">
        <f t="shared" si="124"/>
        <v>0.32217707936421364</v>
      </c>
      <c r="AA153" s="407">
        <f t="shared" si="125"/>
        <v>0.14400000000000002</v>
      </c>
      <c r="AB153" s="407">
        <f t="shared" si="126"/>
        <v>0</v>
      </c>
      <c r="AC153" s="407">
        <f t="shared" si="109"/>
        <v>0.49314164769161051</v>
      </c>
      <c r="AD153" s="407">
        <f t="shared" si="110"/>
        <v>3.8398720740384338</v>
      </c>
      <c r="AE153" s="407">
        <f t="shared" si="111"/>
        <v>8.8467705269881333E-2</v>
      </c>
      <c r="AF153" s="407">
        <f t="shared" si="127"/>
        <v>6.2207999999999999E-2</v>
      </c>
      <c r="AG153" s="407">
        <f t="shared" si="112"/>
        <v>0.15338971244427166</v>
      </c>
      <c r="AH153" s="407">
        <f t="shared" si="113"/>
        <v>0</v>
      </c>
      <c r="AI153">
        <f t="shared" si="128"/>
        <v>0</v>
      </c>
      <c r="AJ153" s="408">
        <f t="shared" si="129"/>
        <v>0.136652256</v>
      </c>
      <c r="AK153">
        <f t="shared" si="134"/>
        <v>4.8000000000000001E-2</v>
      </c>
      <c r="AL153" s="408">
        <f t="shared" si="130"/>
        <v>0.1215</v>
      </c>
      <c r="AM153" s="408">
        <f t="shared" si="135"/>
        <v>0.31645971316818772</v>
      </c>
      <c r="AN153" s="408">
        <f t="shared" si="114"/>
        <v>0.16949999999999998</v>
      </c>
      <c r="AO153" s="408">
        <f t="shared" si="115"/>
        <v>1.5494482401350842</v>
      </c>
      <c r="AP153">
        <f t="shared" si="131"/>
        <v>22.032</v>
      </c>
      <c r="AQ153" s="10">
        <f t="shared" si="116"/>
        <v>0.93429376243745876</v>
      </c>
      <c r="AR153" s="63">
        <f t="shared" si="117"/>
        <v>24.657082384580526</v>
      </c>
      <c r="AS153" s="63">
        <f t="shared" si="118"/>
        <v>7.6694856222135828</v>
      </c>
      <c r="AT153" s="10"/>
      <c r="AU153">
        <f t="shared" si="119"/>
        <v>93.429376243745878</v>
      </c>
    </row>
    <row r="154" spans="7:47" x14ac:dyDescent="0.25">
      <c r="G154">
        <v>145</v>
      </c>
      <c r="H154">
        <f t="shared" si="120"/>
        <v>4.3499999999999996</v>
      </c>
      <c r="I154" s="407">
        <f t="shared" si="97"/>
        <v>0.21721249999999995</v>
      </c>
      <c r="J154" s="408">
        <f t="shared" si="121"/>
        <v>1.4404618421052626</v>
      </c>
      <c r="K154" s="408">
        <f t="shared" si="132"/>
        <v>5.0702309210526311</v>
      </c>
      <c r="L154" s="408">
        <f t="shared" si="98"/>
        <v>3.6297690789473682</v>
      </c>
      <c r="M154" s="63">
        <f t="shared" si="122"/>
        <v>0</v>
      </c>
      <c r="N154" s="407">
        <f t="shared" si="99"/>
        <v>4.3698296145136029</v>
      </c>
      <c r="O154" s="407">
        <f t="shared" si="100"/>
        <v>0.39394426123632126</v>
      </c>
      <c r="P154">
        <f t="shared" si="123"/>
        <v>0.2</v>
      </c>
      <c r="Q154" s="407">
        <f t="shared" si="133"/>
        <v>0.59394426123632127</v>
      </c>
      <c r="R154" s="9">
        <f t="shared" si="101"/>
        <v>0.41582551614842883</v>
      </c>
      <c r="S154" s="9">
        <f t="shared" si="102"/>
        <v>1.7291085988010725E-4</v>
      </c>
      <c r="T154" s="9">
        <f t="shared" si="103"/>
        <v>1.7291085988010725E-4</v>
      </c>
      <c r="U154" s="407">
        <f t="shared" si="104"/>
        <v>2.0366054923331878</v>
      </c>
      <c r="V154" s="409">
        <f t="shared" si="105"/>
        <v>8.2955238628034129E-3</v>
      </c>
      <c r="W154" s="407">
        <f t="shared" si="106"/>
        <v>8.2955238628034129E-3</v>
      </c>
      <c r="X154" s="407">
        <f t="shared" si="107"/>
        <v>2.0366054923331878</v>
      </c>
      <c r="Y154" s="407">
        <f t="shared" si="108"/>
        <v>2.4886571588410237E-2</v>
      </c>
      <c r="Z154" s="407">
        <f t="shared" si="124"/>
        <v>0.32442517702773777</v>
      </c>
      <c r="AA154" s="407">
        <f t="shared" si="125"/>
        <v>0.14400000000000002</v>
      </c>
      <c r="AB154" s="407">
        <f t="shared" si="126"/>
        <v>0</v>
      </c>
      <c r="AC154" s="407">
        <f t="shared" si="109"/>
        <v>0.49577939851478742</v>
      </c>
      <c r="AD154" s="407">
        <f t="shared" si="110"/>
        <v>3.8662189447156763</v>
      </c>
      <c r="AE154" s="407">
        <f t="shared" si="111"/>
        <v>8.9685893570870381E-2</v>
      </c>
      <c r="AF154" s="407">
        <f t="shared" si="127"/>
        <v>6.2639999999999987E-2</v>
      </c>
      <c r="AG154" s="407">
        <f t="shared" si="112"/>
        <v>0.15510809519438723</v>
      </c>
      <c r="AH154" s="407">
        <f t="shared" si="113"/>
        <v>0</v>
      </c>
      <c r="AI154">
        <f t="shared" si="128"/>
        <v>0</v>
      </c>
      <c r="AJ154" s="408">
        <f t="shared" si="129"/>
        <v>0.13665123000000001</v>
      </c>
      <c r="AK154">
        <f t="shared" si="134"/>
        <v>4.8000000000000001E-2</v>
      </c>
      <c r="AL154" s="408">
        <f t="shared" si="130"/>
        <v>0.1215</v>
      </c>
      <c r="AM154" s="408">
        <f t="shared" si="135"/>
        <v>0.31645971316818772</v>
      </c>
      <c r="AN154" s="408">
        <f t="shared" si="114"/>
        <v>0.16949999999999998</v>
      </c>
      <c r="AO154" s="408">
        <f t="shared" si="115"/>
        <v>1.5594514196681795</v>
      </c>
      <c r="AP154">
        <f t="shared" si="131"/>
        <v>22.184999999999995</v>
      </c>
      <c r="AQ154" s="10">
        <f t="shared" si="116"/>
        <v>0.93432354396798389</v>
      </c>
      <c r="AR154" s="63">
        <f t="shared" si="117"/>
        <v>24.788969925739369</v>
      </c>
      <c r="AS154" s="63">
        <f t="shared" si="118"/>
        <v>7.7554047597193616</v>
      </c>
      <c r="AT154" s="10"/>
      <c r="AU154">
        <f t="shared" si="119"/>
        <v>93.432354396798388</v>
      </c>
    </row>
    <row r="155" spans="7:47" x14ac:dyDescent="0.25">
      <c r="G155">
        <v>146</v>
      </c>
      <c r="H155">
        <f t="shared" si="120"/>
        <v>4.38</v>
      </c>
      <c r="I155" s="407">
        <f t="shared" si="97"/>
        <v>0.21724499999999999</v>
      </c>
      <c r="J155" s="408">
        <f t="shared" si="121"/>
        <v>1.4406773684210523</v>
      </c>
      <c r="K155" s="408">
        <f t="shared" si="132"/>
        <v>5.1003386842105263</v>
      </c>
      <c r="L155" s="408">
        <f t="shared" si="98"/>
        <v>3.6596613157894735</v>
      </c>
      <c r="M155" s="63">
        <f t="shared" si="122"/>
        <v>0</v>
      </c>
      <c r="N155" s="407">
        <f t="shared" si="99"/>
        <v>4.3997002860032088</v>
      </c>
      <c r="O155" s="407">
        <f t="shared" si="100"/>
        <v>0.39952113283275997</v>
      </c>
      <c r="P155">
        <f t="shared" si="123"/>
        <v>0.2</v>
      </c>
      <c r="Q155" s="407">
        <f t="shared" si="133"/>
        <v>0.59952113283275998</v>
      </c>
      <c r="R155" s="9">
        <f t="shared" si="101"/>
        <v>0.41588773323664813</v>
      </c>
      <c r="S155" s="9">
        <f t="shared" si="102"/>
        <v>1.729626066567174E-4</v>
      </c>
      <c r="T155" s="9">
        <f t="shared" si="103"/>
        <v>1.729626066567174E-4</v>
      </c>
      <c r="U155" s="407">
        <f t="shared" si="104"/>
        <v>2.0506804332911401</v>
      </c>
      <c r="V155" s="409">
        <f t="shared" si="105"/>
        <v>8.4105804789662755E-3</v>
      </c>
      <c r="W155" s="407">
        <f t="shared" si="106"/>
        <v>8.4105804789662755E-3</v>
      </c>
      <c r="X155" s="407">
        <f t="shared" si="107"/>
        <v>2.0506804332911401</v>
      </c>
      <c r="Y155" s="407">
        <f t="shared" si="108"/>
        <v>2.5231741436898828E-2</v>
      </c>
      <c r="Z155" s="407">
        <f t="shared" si="124"/>
        <v>0.32667327469126184</v>
      </c>
      <c r="AA155" s="407">
        <f t="shared" si="125"/>
        <v>0.14400000000000002</v>
      </c>
      <c r="AB155" s="407">
        <f t="shared" si="126"/>
        <v>0</v>
      </c>
      <c r="AC155" s="407">
        <f t="shared" si="109"/>
        <v>0.49842021814237897</v>
      </c>
      <c r="AD155" s="407">
        <f t="shared" si="110"/>
        <v>3.8925662957968457</v>
      </c>
      <c r="AE155" s="407">
        <f t="shared" si="111"/>
        <v>9.0912434203041459E-2</v>
      </c>
      <c r="AF155" s="407">
        <f t="shared" si="127"/>
        <v>6.3072000000000003E-2</v>
      </c>
      <c r="AG155" s="407">
        <f t="shared" si="112"/>
        <v>0.15683610461126812</v>
      </c>
      <c r="AH155" s="407">
        <f t="shared" si="113"/>
        <v>0</v>
      </c>
      <c r="AI155">
        <f t="shared" si="128"/>
        <v>0</v>
      </c>
      <c r="AJ155" s="408">
        <f t="shared" si="129"/>
        <v>0.136650204</v>
      </c>
      <c r="AK155">
        <f t="shared" si="134"/>
        <v>4.8000000000000001E-2</v>
      </c>
      <c r="AL155" s="408">
        <f t="shared" si="130"/>
        <v>0.1215</v>
      </c>
      <c r="AM155" s="408">
        <f t="shared" si="135"/>
        <v>0.31645971316818772</v>
      </c>
      <c r="AN155" s="408">
        <f t="shared" si="114"/>
        <v>0.16949999999999998</v>
      </c>
      <c r="AO155" s="408">
        <f t="shared" si="115"/>
        <v>1.5695112026720299</v>
      </c>
      <c r="AP155">
        <f t="shared" si="131"/>
        <v>22.337999999999997</v>
      </c>
      <c r="AQ155" s="10">
        <f t="shared" si="116"/>
        <v>0.93435070721637425</v>
      </c>
      <c r="AR155" s="63">
        <f t="shared" si="117"/>
        <v>24.921010907118948</v>
      </c>
      <c r="AS155" s="63">
        <f t="shared" si="118"/>
        <v>7.8418052305634065</v>
      </c>
      <c r="AT155" s="10"/>
      <c r="AU155">
        <f t="shared" si="119"/>
        <v>93.43507072163743</v>
      </c>
    </row>
    <row r="156" spans="7:47" x14ac:dyDescent="0.25">
      <c r="G156">
        <v>147</v>
      </c>
      <c r="H156">
        <f t="shared" si="120"/>
        <v>4.41</v>
      </c>
      <c r="I156" s="407">
        <f t="shared" si="97"/>
        <v>0.21727749999999998</v>
      </c>
      <c r="J156" s="408">
        <f t="shared" si="121"/>
        <v>1.4408928947368418</v>
      </c>
      <c r="K156" s="408">
        <f t="shared" si="132"/>
        <v>5.1304464473684206</v>
      </c>
      <c r="L156" s="408">
        <f t="shared" si="98"/>
        <v>3.6895535526315792</v>
      </c>
      <c r="M156" s="63">
        <f t="shared" si="122"/>
        <v>0</v>
      </c>
      <c r="N156" s="407">
        <f t="shared" si="99"/>
        <v>4.4295727063877459</v>
      </c>
      <c r="O156" s="407">
        <f t="shared" si="100"/>
        <v>0.40514120220079453</v>
      </c>
      <c r="P156">
        <f t="shared" si="123"/>
        <v>0.2</v>
      </c>
      <c r="Q156" s="407">
        <f t="shared" si="133"/>
        <v>0.60514120220079448</v>
      </c>
      <c r="R156" s="9">
        <f t="shared" si="101"/>
        <v>0.41594995032486737</v>
      </c>
      <c r="S156" s="9">
        <f t="shared" si="102"/>
        <v>1.7301436117525963E-4</v>
      </c>
      <c r="T156" s="9">
        <f t="shared" si="103"/>
        <v>1.7301436117525963E-4</v>
      </c>
      <c r="U156" s="407">
        <f t="shared" si="104"/>
        <v>2.0647582608165678</v>
      </c>
      <c r="V156" s="409">
        <f t="shared" si="105"/>
        <v>8.526453351220516E-3</v>
      </c>
      <c r="W156" s="407">
        <f t="shared" si="106"/>
        <v>8.526453351220516E-3</v>
      </c>
      <c r="X156" s="407">
        <f t="shared" si="107"/>
        <v>2.0647582608165678</v>
      </c>
      <c r="Y156" s="407">
        <f t="shared" si="108"/>
        <v>2.5579360053661546E-2</v>
      </c>
      <c r="Z156" s="407">
        <f t="shared" si="124"/>
        <v>0.32892137235478597</v>
      </c>
      <c r="AA156" s="407">
        <f t="shared" si="125"/>
        <v>0.14400000000000002</v>
      </c>
      <c r="AB156" s="407">
        <f t="shared" si="126"/>
        <v>0</v>
      </c>
      <c r="AC156" s="407">
        <f t="shared" si="109"/>
        <v>0.50106411227602288</v>
      </c>
      <c r="AD156" s="407">
        <f t="shared" si="110"/>
        <v>3.9189140952009911</v>
      </c>
      <c r="AE156" s="407">
        <f t="shared" si="111"/>
        <v>9.2147326113390007E-2</v>
      </c>
      <c r="AF156" s="407">
        <f t="shared" si="127"/>
        <v>6.3504000000000005E-2</v>
      </c>
      <c r="AG156" s="407">
        <f t="shared" si="112"/>
        <v>0.15857375562796502</v>
      </c>
      <c r="AH156" s="407">
        <f t="shared" si="113"/>
        <v>0</v>
      </c>
      <c r="AI156">
        <f t="shared" si="128"/>
        <v>0</v>
      </c>
      <c r="AJ156" s="408">
        <f t="shared" si="129"/>
        <v>0.13664917800000001</v>
      </c>
      <c r="AK156">
        <f t="shared" si="134"/>
        <v>4.8000000000000001E-2</v>
      </c>
      <c r="AL156" s="408">
        <f t="shared" si="130"/>
        <v>0.1215</v>
      </c>
      <c r="AM156" s="408">
        <f t="shared" si="135"/>
        <v>0.31645971316818772</v>
      </c>
      <c r="AN156" s="408">
        <f t="shared" si="114"/>
        <v>0.16949999999999998</v>
      </c>
      <c r="AO156" s="408">
        <f t="shared" si="115"/>
        <v>1.5796277158171781</v>
      </c>
      <c r="AP156">
        <f t="shared" si="131"/>
        <v>22.491</v>
      </c>
      <c r="AQ156" s="10">
        <f t="shared" si="116"/>
        <v>0.93437530028437188</v>
      </c>
      <c r="AR156" s="63">
        <f t="shared" si="117"/>
        <v>25.053205613801143</v>
      </c>
      <c r="AS156" s="63">
        <f t="shared" si="118"/>
        <v>7.928687781398251</v>
      </c>
      <c r="AT156" s="10"/>
      <c r="AU156">
        <f t="shared" si="119"/>
        <v>93.437530028437195</v>
      </c>
    </row>
    <row r="157" spans="7:47" x14ac:dyDescent="0.25">
      <c r="G157">
        <v>148</v>
      </c>
      <c r="H157">
        <f t="shared" si="120"/>
        <v>4.4399999999999995</v>
      </c>
      <c r="I157" s="407">
        <f t="shared" si="97"/>
        <v>0.21730999999999998</v>
      </c>
      <c r="J157" s="408">
        <f t="shared" si="121"/>
        <v>1.4411084210526313</v>
      </c>
      <c r="K157" s="408">
        <f t="shared" si="132"/>
        <v>5.1605542105263149</v>
      </c>
      <c r="L157" s="408">
        <f t="shared" si="98"/>
        <v>3.7194457894736841</v>
      </c>
      <c r="M157" s="63">
        <f t="shared" si="122"/>
        <v>0</v>
      </c>
      <c r="N157" s="407">
        <f t="shared" si="99"/>
        <v>4.4594468405213368</v>
      </c>
      <c r="O157" s="407">
        <f t="shared" si="100"/>
        <v>0.41080457597990172</v>
      </c>
      <c r="P157">
        <f t="shared" si="123"/>
        <v>0.2</v>
      </c>
      <c r="Q157" s="407">
        <f t="shared" si="133"/>
        <v>0.61080457597990168</v>
      </c>
      <c r="R157" s="9">
        <f t="shared" si="101"/>
        <v>0.41601216741308661</v>
      </c>
      <c r="S157" s="9">
        <f t="shared" si="102"/>
        <v>1.73066123435734E-4</v>
      </c>
      <c r="T157" s="9">
        <f t="shared" si="103"/>
        <v>1.73066123435734E-4</v>
      </c>
      <c r="U157" s="407">
        <f t="shared" si="104"/>
        <v>2.0788389584775002</v>
      </c>
      <c r="V157" s="409">
        <f t="shared" si="105"/>
        <v>8.643142830567635E-3</v>
      </c>
      <c r="W157" s="407">
        <f t="shared" si="106"/>
        <v>8.643142830567635E-3</v>
      </c>
      <c r="X157" s="407">
        <f t="shared" si="107"/>
        <v>2.0788389584775002</v>
      </c>
      <c r="Y157" s="407">
        <f t="shared" si="108"/>
        <v>2.5929428491702905E-2</v>
      </c>
      <c r="Z157" s="407">
        <f t="shared" si="124"/>
        <v>0.33116947001830999</v>
      </c>
      <c r="AA157" s="407">
        <f t="shared" si="125"/>
        <v>0.14400000000000002</v>
      </c>
      <c r="AB157" s="407">
        <f t="shared" si="126"/>
        <v>0</v>
      </c>
      <c r="AC157" s="407">
        <f t="shared" si="109"/>
        <v>0.50371108663026432</v>
      </c>
      <c r="AD157" s="407">
        <f t="shared" si="110"/>
        <v>3.9452623117039907</v>
      </c>
      <c r="AE157" s="407">
        <f t="shared" si="111"/>
        <v>9.3390568248911496E-2</v>
      </c>
      <c r="AF157" s="407">
        <f t="shared" si="127"/>
        <v>6.3935999999999993E-2</v>
      </c>
      <c r="AG157" s="407">
        <f t="shared" si="112"/>
        <v>0.16032106328948648</v>
      </c>
      <c r="AH157" s="407">
        <f t="shared" si="113"/>
        <v>0</v>
      </c>
      <c r="AI157">
        <f t="shared" si="128"/>
        <v>0</v>
      </c>
      <c r="AJ157" s="408">
        <f t="shared" si="129"/>
        <v>0.13664815199999999</v>
      </c>
      <c r="AK157">
        <f t="shared" si="134"/>
        <v>4.8000000000000001E-2</v>
      </c>
      <c r="AL157" s="408">
        <f t="shared" si="130"/>
        <v>0.1215</v>
      </c>
      <c r="AM157" s="408">
        <f t="shared" si="135"/>
        <v>0.31645971316818772</v>
      </c>
      <c r="AN157" s="408">
        <f t="shared" si="114"/>
        <v>0.16949999999999998</v>
      </c>
      <c r="AO157" s="408">
        <f t="shared" si="115"/>
        <v>1.5898010868536558</v>
      </c>
      <c r="AP157">
        <f t="shared" si="131"/>
        <v>22.643999999999995</v>
      </c>
      <c r="AQ157" s="10">
        <f t="shared" si="116"/>
        <v>0.93439736997279843</v>
      </c>
      <c r="AR157" s="63">
        <f t="shared" si="117"/>
        <v>25.185554331513217</v>
      </c>
      <c r="AS157" s="63">
        <f t="shared" si="118"/>
        <v>8.0160531644743234</v>
      </c>
      <c r="AT157" s="10"/>
      <c r="AU157">
        <f t="shared" si="119"/>
        <v>93.439736997279837</v>
      </c>
    </row>
    <row r="158" spans="7:47" x14ac:dyDescent="0.25">
      <c r="G158">
        <v>149</v>
      </c>
      <c r="H158">
        <f t="shared" si="120"/>
        <v>4.47</v>
      </c>
      <c r="I158" s="407">
        <f t="shared" si="97"/>
        <v>0.21734249999999999</v>
      </c>
      <c r="J158" s="408">
        <f t="shared" si="121"/>
        <v>1.4413239473684207</v>
      </c>
      <c r="K158" s="408">
        <f t="shared" si="132"/>
        <v>5.1906619736842101</v>
      </c>
      <c r="L158" s="408">
        <f t="shared" si="98"/>
        <v>3.7493380263157894</v>
      </c>
      <c r="M158" s="63">
        <f t="shared" si="122"/>
        <v>0</v>
      </c>
      <c r="N158" s="407">
        <f t="shared" si="99"/>
        <v>4.4893226541916249</v>
      </c>
      <c r="O158" s="407">
        <f t="shared" si="100"/>
        <v>0.41651136176943715</v>
      </c>
      <c r="P158">
        <f t="shared" si="123"/>
        <v>0.2</v>
      </c>
      <c r="Q158" s="407">
        <f t="shared" si="133"/>
        <v>0.61651136176943711</v>
      </c>
      <c r="R158" s="9">
        <f t="shared" si="101"/>
        <v>0.41607438450130591</v>
      </c>
      <c r="S158" s="9">
        <f t="shared" si="102"/>
        <v>1.7311789343814056E-4</v>
      </c>
      <c r="T158" s="9">
        <f t="shared" si="103"/>
        <v>1.7311789343814056E-4</v>
      </c>
      <c r="U158" s="407">
        <f t="shared" si="104"/>
        <v>2.092922510272317</v>
      </c>
      <c r="V158" s="409">
        <f t="shared" si="105"/>
        <v>8.7606492680091536E-3</v>
      </c>
      <c r="W158" s="407">
        <f t="shared" si="106"/>
        <v>8.7606492680091536E-3</v>
      </c>
      <c r="X158" s="407">
        <f t="shared" si="107"/>
        <v>2.092922510272317</v>
      </c>
      <c r="Y158" s="407">
        <f t="shared" si="108"/>
        <v>2.6281947804027463E-2</v>
      </c>
      <c r="Z158" s="407">
        <f t="shared" si="124"/>
        <v>0.33341756768183417</v>
      </c>
      <c r="AA158" s="407">
        <f t="shared" si="125"/>
        <v>0.14400000000000002</v>
      </c>
      <c r="AB158" s="407">
        <f t="shared" si="126"/>
        <v>0</v>
      </c>
      <c r="AC158" s="407">
        <f t="shared" si="109"/>
        <v>0.50636114693259571</v>
      </c>
      <c r="AD158" s="407">
        <f t="shared" si="110"/>
        <v>3.971610914910165</v>
      </c>
      <c r="AE158" s="407">
        <f t="shared" si="111"/>
        <v>9.4642159556601352E-2</v>
      </c>
      <c r="AF158" s="407">
        <f t="shared" si="127"/>
        <v>6.4367999999999995E-2</v>
      </c>
      <c r="AG158" s="407">
        <f t="shared" si="112"/>
        <v>0.16207804275317489</v>
      </c>
      <c r="AH158" s="407">
        <f t="shared" si="113"/>
        <v>0</v>
      </c>
      <c r="AI158">
        <f t="shared" si="128"/>
        <v>0</v>
      </c>
      <c r="AJ158" s="408">
        <f t="shared" si="129"/>
        <v>0.13664712600000001</v>
      </c>
      <c r="AK158">
        <f t="shared" si="134"/>
        <v>4.8000000000000001E-2</v>
      </c>
      <c r="AL158" s="408">
        <f t="shared" si="130"/>
        <v>0.1215</v>
      </c>
      <c r="AM158" s="408">
        <f t="shared" si="135"/>
        <v>0.31645971316818772</v>
      </c>
      <c r="AN158" s="408">
        <f t="shared" si="114"/>
        <v>0.16949999999999998</v>
      </c>
      <c r="AO158" s="408">
        <f t="shared" si="115"/>
        <v>1.600031444616655</v>
      </c>
      <c r="AP158">
        <f t="shared" si="131"/>
        <v>22.796999999999997</v>
      </c>
      <c r="AQ158" s="10">
        <f t="shared" si="116"/>
        <v>0.93441696182386524</v>
      </c>
      <c r="AR158" s="63">
        <f t="shared" si="117"/>
        <v>25.318057346629786</v>
      </c>
      <c r="AS158" s="63">
        <f t="shared" si="118"/>
        <v>8.1039021376587446</v>
      </c>
      <c r="AT158" s="10"/>
      <c r="AU158">
        <f t="shared" si="119"/>
        <v>93.441696182386522</v>
      </c>
    </row>
    <row r="159" spans="7:47" x14ac:dyDescent="0.25">
      <c r="G159">
        <v>150</v>
      </c>
      <c r="H159">
        <f t="shared" si="120"/>
        <v>4.5</v>
      </c>
      <c r="I159" s="407">
        <f t="shared" si="97"/>
        <v>0.21737499999999998</v>
      </c>
      <c r="J159" s="408">
        <f t="shared" si="121"/>
        <v>1.4415394736842102</v>
      </c>
      <c r="K159" s="408">
        <f t="shared" si="132"/>
        <v>5.2207697368421053</v>
      </c>
      <c r="L159" s="408">
        <f t="shared" si="98"/>
        <v>3.7792302631578947</v>
      </c>
      <c r="M159" s="63">
        <f t="shared" si="122"/>
        <v>0</v>
      </c>
      <c r="N159" s="407">
        <f t="shared" si="99"/>
        <v>4.5192001140890499</v>
      </c>
      <c r="O159" s="407">
        <f t="shared" si="100"/>
        <v>0.4222616681339475</v>
      </c>
      <c r="P159">
        <f t="shared" si="123"/>
        <v>0.2</v>
      </c>
      <c r="Q159" s="407">
        <f t="shared" si="133"/>
        <v>0.62226166813394745</v>
      </c>
      <c r="R159" s="9">
        <f t="shared" si="101"/>
        <v>0.41613660158952515</v>
      </c>
      <c r="S159" s="9">
        <f t="shared" si="102"/>
        <v>1.7316967118247921E-4</v>
      </c>
      <c r="T159" s="9">
        <f t="shared" si="103"/>
        <v>1.7316967118247921E-4</v>
      </c>
      <c r="U159" s="407">
        <f t="shared" si="104"/>
        <v>2.1070089006155839</v>
      </c>
      <c r="V159" s="409">
        <f t="shared" si="105"/>
        <v>8.8789730145465828E-3</v>
      </c>
      <c r="W159" s="407">
        <f t="shared" si="106"/>
        <v>8.8789730145465828E-3</v>
      </c>
      <c r="X159" s="407">
        <f t="shared" si="107"/>
        <v>2.1070089006155839</v>
      </c>
      <c r="Y159" s="407">
        <f t="shared" si="108"/>
        <v>2.663691904363975E-2</v>
      </c>
      <c r="Z159" s="407">
        <f t="shared" si="124"/>
        <v>0.3356656653453583</v>
      </c>
      <c r="AA159" s="407">
        <f t="shared" si="125"/>
        <v>0.14400000000000002</v>
      </c>
      <c r="AB159" s="407">
        <f t="shared" si="126"/>
        <v>0</v>
      </c>
      <c r="AC159" s="407">
        <f t="shared" si="109"/>
        <v>0.50901429892349415</v>
      </c>
      <c r="AD159" s="407">
        <f t="shared" si="110"/>
        <v>3.9979598752250118</v>
      </c>
      <c r="AE159" s="407">
        <f t="shared" si="111"/>
        <v>9.5902098983455156E-2</v>
      </c>
      <c r="AF159" s="407">
        <f t="shared" si="127"/>
        <v>6.4799999999999996E-2</v>
      </c>
      <c r="AG159" s="407">
        <f t="shared" si="112"/>
        <v>0.16384470928908665</v>
      </c>
      <c r="AH159" s="407">
        <f t="shared" si="113"/>
        <v>0</v>
      </c>
      <c r="AI159">
        <f t="shared" si="128"/>
        <v>0</v>
      </c>
      <c r="AJ159" s="408">
        <f t="shared" si="129"/>
        <v>0.13664609999999999</v>
      </c>
      <c r="AK159">
        <f t="shared" si="134"/>
        <v>4.8000000000000001E-2</v>
      </c>
      <c r="AL159" s="408">
        <f t="shared" si="130"/>
        <v>0.1215</v>
      </c>
      <c r="AM159" s="408">
        <f t="shared" si="135"/>
        <v>0.31645971316818772</v>
      </c>
      <c r="AN159" s="408">
        <f t="shared" si="114"/>
        <v>0.16949999999999998</v>
      </c>
      <c r="AO159" s="408">
        <f t="shared" si="115"/>
        <v>1.6103189190322575</v>
      </c>
      <c r="AP159">
        <f t="shared" si="131"/>
        <v>22.95</v>
      </c>
      <c r="AQ159" s="10">
        <f t="shared" si="116"/>
        <v>0.93443412016183591</v>
      </c>
      <c r="AR159" s="63">
        <f t="shared" si="117"/>
        <v>25.450714946174706</v>
      </c>
      <c r="AS159" s="63">
        <f t="shared" si="118"/>
        <v>8.1922354644543329</v>
      </c>
      <c r="AT159" s="10"/>
      <c r="AU159">
        <f t="shared" si="119"/>
        <v>93.443412016183586</v>
      </c>
    </row>
    <row r="160" spans="7:47" x14ac:dyDescent="0.25">
      <c r="G160">
        <v>151</v>
      </c>
      <c r="H160">
        <f t="shared" si="120"/>
        <v>4.53</v>
      </c>
      <c r="I160" s="407">
        <f t="shared" si="97"/>
        <v>0.2174075</v>
      </c>
      <c r="J160" s="408">
        <f t="shared" si="121"/>
        <v>1.4417549999999999</v>
      </c>
      <c r="K160" s="408">
        <f t="shared" si="132"/>
        <v>5.2508775000000005</v>
      </c>
      <c r="L160" s="408">
        <f t="shared" si="98"/>
        <v>3.8091225000000004</v>
      </c>
      <c r="M160" s="63">
        <f t="shared" si="122"/>
        <v>0</v>
      </c>
      <c r="N160" s="407">
        <f t="shared" si="99"/>
        <v>4.5490791877773189</v>
      </c>
      <c r="O160" s="407">
        <f t="shared" si="100"/>
        <v>0.42805560460853798</v>
      </c>
      <c r="P160">
        <f t="shared" si="123"/>
        <v>0.2</v>
      </c>
      <c r="Q160" s="407">
        <f t="shared" si="133"/>
        <v>0.62805560460853793</v>
      </c>
      <c r="R160" s="9">
        <f t="shared" si="101"/>
        <v>0.41619881867774444</v>
      </c>
      <c r="S160" s="9">
        <f t="shared" si="102"/>
        <v>1.7322145666875E-4</v>
      </c>
      <c r="T160" s="9">
        <f t="shared" si="103"/>
        <v>1.7322145666875E-4</v>
      </c>
      <c r="U160" s="407">
        <f t="shared" si="104"/>
        <v>2.1210981143244441</v>
      </c>
      <c r="V160" s="409">
        <f t="shared" si="105"/>
        <v>8.9981144211814246E-3</v>
      </c>
      <c r="W160" s="407">
        <f t="shared" si="106"/>
        <v>8.9981144211814246E-3</v>
      </c>
      <c r="X160" s="407">
        <f t="shared" si="107"/>
        <v>2.1210981143244441</v>
      </c>
      <c r="Y160" s="407">
        <f t="shared" si="108"/>
        <v>2.6994343263544277E-2</v>
      </c>
      <c r="Z160" s="407">
        <f t="shared" si="124"/>
        <v>0.33791376300888237</v>
      </c>
      <c r="AA160" s="407">
        <f t="shared" si="125"/>
        <v>0.14400000000000002</v>
      </c>
      <c r="AB160" s="407">
        <f t="shared" si="126"/>
        <v>0</v>
      </c>
      <c r="AC160" s="407">
        <f t="shared" si="109"/>
        <v>0.51167054835646275</v>
      </c>
      <c r="AD160" s="407">
        <f t="shared" si="110"/>
        <v>4.0243091638289972</v>
      </c>
      <c r="AE160" s="407">
        <f t="shared" si="111"/>
        <v>9.7170385476468266E-2</v>
      </c>
      <c r="AF160" s="407">
        <f t="shared" si="127"/>
        <v>6.5231999999999998E-2</v>
      </c>
      <c r="AG160" s="407">
        <f t="shared" si="112"/>
        <v>0.16562107828037473</v>
      </c>
      <c r="AH160" s="407">
        <f t="shared" si="113"/>
        <v>0</v>
      </c>
      <c r="AI160">
        <f t="shared" si="128"/>
        <v>0</v>
      </c>
      <c r="AJ160" s="408">
        <f t="shared" si="129"/>
        <v>0.13664507400000001</v>
      </c>
      <c r="AK160">
        <f t="shared" si="134"/>
        <v>4.8000000000000001E-2</v>
      </c>
      <c r="AL160" s="408">
        <f t="shared" si="130"/>
        <v>0.1215</v>
      </c>
      <c r="AM160" s="408">
        <f t="shared" si="135"/>
        <v>0.31645971316818772</v>
      </c>
      <c r="AN160" s="408">
        <f t="shared" si="114"/>
        <v>0.16949999999999998</v>
      </c>
      <c r="AO160" s="408">
        <f t="shared" si="115"/>
        <v>1.6206636411232256</v>
      </c>
      <c r="AP160">
        <f t="shared" si="131"/>
        <v>23.102999999999998</v>
      </c>
      <c r="AQ160" s="10">
        <f t="shared" si="116"/>
        <v>0.93444888813211513</v>
      </c>
      <c r="AR160" s="63">
        <f t="shared" si="117"/>
        <v>25.583527417823138</v>
      </c>
      <c r="AS160" s="63">
        <f t="shared" si="118"/>
        <v>8.2810539140187363</v>
      </c>
      <c r="AT160" s="10"/>
      <c r="AU160">
        <f t="shared" si="119"/>
        <v>93.44488881321152</v>
      </c>
    </row>
    <row r="161" spans="7:47" x14ac:dyDescent="0.25">
      <c r="G161">
        <v>152</v>
      </c>
      <c r="H161">
        <f t="shared" si="120"/>
        <v>4.5600000000000005</v>
      </c>
      <c r="I161" s="407">
        <f t="shared" si="97"/>
        <v>0.21743999999999997</v>
      </c>
      <c r="J161" s="408">
        <f t="shared" si="121"/>
        <v>1.4419705263157891</v>
      </c>
      <c r="K161" s="408">
        <f t="shared" si="132"/>
        <v>5.2809852631578948</v>
      </c>
      <c r="L161" s="408">
        <f t="shared" si="98"/>
        <v>3.8390147368421061</v>
      </c>
      <c r="M161" s="63">
        <f t="shared" si="122"/>
        <v>0</v>
      </c>
      <c r="N161" s="407">
        <f t="shared" si="99"/>
        <v>4.5789598436650385</v>
      </c>
      <c r="O161" s="407">
        <f t="shared" si="100"/>
        <v>0.43389328170430047</v>
      </c>
      <c r="P161">
        <f t="shared" si="123"/>
        <v>0.2</v>
      </c>
      <c r="Q161" s="407">
        <f t="shared" si="133"/>
        <v>0.63389328170430048</v>
      </c>
      <c r="R161" s="9">
        <f t="shared" si="101"/>
        <v>0.41626103576596363</v>
      </c>
      <c r="S161" s="9">
        <f t="shared" si="102"/>
        <v>1.7327324989695287E-4</v>
      </c>
      <c r="T161" s="9">
        <f t="shared" si="103"/>
        <v>1.7327324989695287E-4</v>
      </c>
      <c r="U161" s="407">
        <f t="shared" si="104"/>
        <v>2.1351901366055417</v>
      </c>
      <c r="V161" s="409">
        <f t="shared" si="105"/>
        <v>9.118073838915183E-3</v>
      </c>
      <c r="W161" s="407">
        <f t="shared" si="106"/>
        <v>9.118073838915183E-3</v>
      </c>
      <c r="X161" s="407">
        <f t="shared" si="107"/>
        <v>2.1351901366055417</v>
      </c>
      <c r="Y161" s="407">
        <f t="shared" si="108"/>
        <v>2.7354221516745551E-2</v>
      </c>
      <c r="Z161" s="407">
        <f t="shared" si="124"/>
        <v>0.34016186067240645</v>
      </c>
      <c r="AA161" s="407">
        <f t="shared" si="125"/>
        <v>0.14400000000000002</v>
      </c>
      <c r="AB161" s="407">
        <f t="shared" si="126"/>
        <v>0</v>
      </c>
      <c r="AC161" s="407">
        <f t="shared" si="109"/>
        <v>0.51432990099806941</v>
      </c>
      <c r="AD161" s="407">
        <f t="shared" si="110"/>
        <v>4.0506587526523834</v>
      </c>
      <c r="AE161" s="407">
        <f t="shared" si="111"/>
        <v>9.8447017982636179E-2</v>
      </c>
      <c r="AF161" s="407">
        <f t="shared" si="127"/>
        <v>6.5664E-2</v>
      </c>
      <c r="AG161" s="407">
        <f t="shared" si="112"/>
        <v>0.16740716522367563</v>
      </c>
      <c r="AH161" s="407">
        <f t="shared" si="113"/>
        <v>0</v>
      </c>
      <c r="AI161">
        <f t="shared" si="128"/>
        <v>0</v>
      </c>
      <c r="AJ161" s="408">
        <f t="shared" si="129"/>
        <v>0.13664404799999999</v>
      </c>
      <c r="AK161">
        <f t="shared" si="134"/>
        <v>4.8000000000000001E-2</v>
      </c>
      <c r="AL161" s="408">
        <f t="shared" si="130"/>
        <v>0.1215</v>
      </c>
      <c r="AM161" s="408">
        <f t="shared" si="135"/>
        <v>0.31645971316818772</v>
      </c>
      <c r="AN161" s="408">
        <f t="shared" si="114"/>
        <v>0.16949999999999998</v>
      </c>
      <c r="AO161" s="408">
        <f t="shared" si="115"/>
        <v>1.6310657430148576</v>
      </c>
      <c r="AP161">
        <f t="shared" si="131"/>
        <v>23.256</v>
      </c>
      <c r="AQ161" s="10">
        <f t="shared" si="116"/>
        <v>0.93446130773883396</v>
      </c>
      <c r="AR161" s="63">
        <f t="shared" si="117"/>
        <v>25.716495049903472</v>
      </c>
      <c r="AS161" s="63">
        <f t="shared" si="118"/>
        <v>8.3703582611837817</v>
      </c>
      <c r="AT161" s="10"/>
      <c r="AU161">
        <f t="shared" si="119"/>
        <v>93.446130773883397</v>
      </c>
    </row>
    <row r="162" spans="7:47" x14ac:dyDescent="0.25">
      <c r="G162">
        <v>153</v>
      </c>
      <c r="H162">
        <f t="shared" si="120"/>
        <v>4.59</v>
      </c>
      <c r="I162" s="407">
        <f t="shared" si="97"/>
        <v>0.21747249999999999</v>
      </c>
      <c r="J162" s="408">
        <f t="shared" si="121"/>
        <v>1.4421860526315786</v>
      </c>
      <c r="K162" s="408">
        <f t="shared" si="132"/>
        <v>5.3110930263157892</v>
      </c>
      <c r="L162" s="408">
        <f t="shared" si="98"/>
        <v>3.8689069736842105</v>
      </c>
      <c r="M162" s="63">
        <f t="shared" si="122"/>
        <v>0</v>
      </c>
      <c r="N162" s="407">
        <f t="shared" si="99"/>
        <v>4.6088420509784331</v>
      </c>
      <c r="O162" s="407">
        <f t="shared" si="100"/>
        <v>0.43977481091379733</v>
      </c>
      <c r="P162">
        <f t="shared" si="123"/>
        <v>0.2</v>
      </c>
      <c r="Q162" s="407">
        <f t="shared" si="133"/>
        <v>0.63977481091379729</v>
      </c>
      <c r="R162" s="9">
        <f t="shared" si="101"/>
        <v>0.41632325285418287</v>
      </c>
      <c r="S162" s="9">
        <f t="shared" si="102"/>
        <v>1.7332505086708788E-4</v>
      </c>
      <c r="T162" s="9">
        <f t="shared" si="103"/>
        <v>1.7332505086708788E-4</v>
      </c>
      <c r="U162" s="407">
        <f t="shared" si="104"/>
        <v>2.1492849530424518</v>
      </c>
      <c r="V162" s="409">
        <f t="shared" si="105"/>
        <v>9.2388516187493878E-3</v>
      </c>
      <c r="W162" s="407">
        <f t="shared" si="106"/>
        <v>9.2388516187493878E-3</v>
      </c>
      <c r="X162" s="407">
        <f t="shared" si="107"/>
        <v>2.1492849530424518</v>
      </c>
      <c r="Y162" s="407">
        <f t="shared" si="108"/>
        <v>2.7716554856248164E-2</v>
      </c>
      <c r="Z162" s="407">
        <f t="shared" si="124"/>
        <v>0.34240995833593058</v>
      </c>
      <c r="AA162" s="407">
        <f t="shared" si="125"/>
        <v>0.14400000000000002</v>
      </c>
      <c r="AB162" s="407">
        <f t="shared" si="126"/>
        <v>0</v>
      </c>
      <c r="AC162" s="407">
        <f t="shared" si="109"/>
        <v>0.51699236262798665</v>
      </c>
      <c r="AD162" s="407">
        <f t="shared" si="110"/>
        <v>4.0770086143510165</v>
      </c>
      <c r="AE162" s="407">
        <f t="shared" si="111"/>
        <v>9.9731995448954378E-2</v>
      </c>
      <c r="AF162" s="407">
        <f t="shared" si="127"/>
        <v>6.6096000000000002E-2</v>
      </c>
      <c r="AG162" s="407">
        <f t="shared" si="112"/>
        <v>0.16920298572949916</v>
      </c>
      <c r="AH162" s="407">
        <f t="shared" si="113"/>
        <v>0</v>
      </c>
      <c r="AI162">
        <f t="shared" si="128"/>
        <v>0</v>
      </c>
      <c r="AJ162" s="408">
        <f t="shared" si="129"/>
        <v>0.136643022</v>
      </c>
      <c r="AK162">
        <f t="shared" si="134"/>
        <v>4.8000000000000001E-2</v>
      </c>
      <c r="AL162" s="408">
        <f t="shared" si="130"/>
        <v>0.1215</v>
      </c>
      <c r="AM162" s="408">
        <f t="shared" si="135"/>
        <v>0.31645971316818772</v>
      </c>
      <c r="AN162" s="408">
        <f t="shared" si="114"/>
        <v>0.16949999999999998</v>
      </c>
      <c r="AO162" s="408">
        <f t="shared" si="115"/>
        <v>1.6415253579408995</v>
      </c>
      <c r="AP162">
        <f t="shared" si="131"/>
        <v>23.408999999999999</v>
      </c>
      <c r="AQ162" s="10">
        <f t="shared" si="116"/>
        <v>0.93447141988099891</v>
      </c>
      <c r="AR162" s="63">
        <f t="shared" si="117"/>
        <v>25.849618131399332</v>
      </c>
      <c r="AS162" s="63">
        <f t="shared" si="118"/>
        <v>8.460149286474957</v>
      </c>
      <c r="AT162" s="10"/>
      <c r="AU162">
        <f t="shared" si="119"/>
        <v>93.447141988099887</v>
      </c>
    </row>
    <row r="163" spans="7:47" x14ac:dyDescent="0.25">
      <c r="G163">
        <v>154</v>
      </c>
      <c r="H163">
        <f t="shared" si="120"/>
        <v>4.62</v>
      </c>
      <c r="I163" s="407">
        <f t="shared" si="97"/>
        <v>0.21750499999999998</v>
      </c>
      <c r="J163" s="408">
        <f t="shared" si="121"/>
        <v>1.4424015789473681</v>
      </c>
      <c r="K163" s="408">
        <f t="shared" si="132"/>
        <v>5.3412007894736844</v>
      </c>
      <c r="L163" s="408">
        <f t="shared" si="98"/>
        <v>3.8987992105263158</v>
      </c>
      <c r="M163" s="63">
        <f t="shared" si="122"/>
        <v>0</v>
      </c>
      <c r="N163" s="407">
        <f t="shared" si="99"/>
        <v>4.6387257797351156</v>
      </c>
      <c r="O163" s="407">
        <f t="shared" si="100"/>
        <v>0.44570030471660449</v>
      </c>
      <c r="P163">
        <f t="shared" si="123"/>
        <v>0.2</v>
      </c>
      <c r="Q163" s="407">
        <f t="shared" si="133"/>
        <v>0.64570030471660456</v>
      </c>
      <c r="R163" s="9">
        <f t="shared" si="101"/>
        <v>0.41638546994240211</v>
      </c>
      <c r="S163" s="9">
        <f t="shared" si="102"/>
        <v>1.7337685957915505E-4</v>
      </c>
      <c r="T163" s="9">
        <f t="shared" si="103"/>
        <v>1.7337685957915505E-4</v>
      </c>
      <c r="U163" s="407">
        <f t="shared" si="104"/>
        <v>2.163382549583583</v>
      </c>
      <c r="V163" s="409">
        <f t="shared" si="105"/>
        <v>9.3604481116855293E-3</v>
      </c>
      <c r="W163" s="407">
        <f t="shared" si="106"/>
        <v>9.3604481116855293E-3</v>
      </c>
      <c r="X163" s="407">
        <f t="shared" si="107"/>
        <v>2.163382549583583</v>
      </c>
      <c r="Y163" s="407">
        <f t="shared" si="108"/>
        <v>2.8081344335056584E-2</v>
      </c>
      <c r="Z163" s="407">
        <f t="shared" si="124"/>
        <v>0.34465805599945465</v>
      </c>
      <c r="AA163" s="407">
        <f t="shared" si="125"/>
        <v>0.14400000000000002</v>
      </c>
      <c r="AB163" s="407">
        <f t="shared" si="126"/>
        <v>0</v>
      </c>
      <c r="AC163" s="407">
        <f t="shared" si="109"/>
        <v>0.51965793903903146</v>
      </c>
      <c r="AD163" s="407">
        <f t="shared" si="110"/>
        <v>4.1033587222830512</v>
      </c>
      <c r="AE163" s="407">
        <f t="shared" si="111"/>
        <v>0.10102531682241836</v>
      </c>
      <c r="AF163" s="407">
        <f t="shared" si="127"/>
        <v>6.6528000000000004E-2</v>
      </c>
      <c r="AG163" s="407">
        <f t="shared" si="112"/>
        <v>0.17100855552262176</v>
      </c>
      <c r="AH163" s="407">
        <f t="shared" si="113"/>
        <v>0</v>
      </c>
      <c r="AI163">
        <f t="shared" si="128"/>
        <v>0</v>
      </c>
      <c r="AJ163" s="408">
        <f t="shared" si="129"/>
        <v>0.13664199600000002</v>
      </c>
      <c r="AK163">
        <f t="shared" si="134"/>
        <v>4.8000000000000001E-2</v>
      </c>
      <c r="AL163" s="408">
        <f t="shared" si="130"/>
        <v>0.1215</v>
      </c>
      <c r="AM163" s="408">
        <f t="shared" si="135"/>
        <v>0.31645971316818772</v>
      </c>
      <c r="AN163" s="408">
        <f t="shared" si="114"/>
        <v>0.16949999999999998</v>
      </c>
      <c r="AO163" s="408">
        <f t="shared" si="115"/>
        <v>1.6520426202495226</v>
      </c>
      <c r="AP163">
        <f t="shared" si="131"/>
        <v>23.561999999999998</v>
      </c>
      <c r="AQ163" s="10">
        <f t="shared" si="116"/>
        <v>0.93447926438726803</v>
      </c>
      <c r="AR163" s="63">
        <f t="shared" si="117"/>
        <v>25.982896951951574</v>
      </c>
      <c r="AS163" s="63">
        <f t="shared" si="118"/>
        <v>8.5504277761310874</v>
      </c>
      <c r="AT163" s="10"/>
      <c r="AU163">
        <f t="shared" si="119"/>
        <v>93.447926438726796</v>
      </c>
    </row>
    <row r="164" spans="7:47" x14ac:dyDescent="0.25">
      <c r="G164">
        <v>155</v>
      </c>
      <c r="H164">
        <f t="shared" si="120"/>
        <v>4.6500000000000004</v>
      </c>
      <c r="I164" s="407">
        <f t="shared" si="97"/>
        <v>0.21753749999999997</v>
      </c>
      <c r="J164" s="408">
        <f t="shared" si="121"/>
        <v>1.4426171052631573</v>
      </c>
      <c r="K164" s="408">
        <f t="shared" si="132"/>
        <v>5.3713085526315787</v>
      </c>
      <c r="L164" s="408">
        <f t="shared" si="98"/>
        <v>3.9286914473684216</v>
      </c>
      <c r="M164" s="63">
        <f t="shared" si="122"/>
        <v>0</v>
      </c>
      <c r="N164" s="407">
        <f t="shared" si="99"/>
        <v>4.6686110007188599</v>
      </c>
      <c r="O164" s="407">
        <f t="shared" si="100"/>
        <v>0.45166987658491509</v>
      </c>
      <c r="P164">
        <f t="shared" si="123"/>
        <v>0.2</v>
      </c>
      <c r="Q164" s="407">
        <f t="shared" si="133"/>
        <v>0.65166987658491515</v>
      </c>
      <c r="R164" s="9">
        <f t="shared" si="101"/>
        <v>0.41644768703062129</v>
      </c>
      <c r="S164" s="9">
        <f t="shared" si="102"/>
        <v>1.7342867603315431E-4</v>
      </c>
      <c r="T164" s="9">
        <f t="shared" si="103"/>
        <v>1.7342867603315431E-4</v>
      </c>
      <c r="U164" s="407">
        <f t="shared" si="104"/>
        <v>2.1774829125305581</v>
      </c>
      <c r="V164" s="409">
        <f t="shared" si="105"/>
        <v>9.482863668725125E-3</v>
      </c>
      <c r="W164" s="407">
        <f t="shared" si="106"/>
        <v>9.482863668725125E-3</v>
      </c>
      <c r="X164" s="407">
        <f t="shared" si="107"/>
        <v>2.1774829125305581</v>
      </c>
      <c r="Y164" s="407">
        <f t="shared" si="108"/>
        <v>2.8448591006175375E-2</v>
      </c>
      <c r="Z164" s="407">
        <f t="shared" si="124"/>
        <v>0.34690615366297878</v>
      </c>
      <c r="AA164" s="407">
        <f t="shared" si="125"/>
        <v>0.14400000000000002</v>
      </c>
      <c r="AB164" s="407">
        <f t="shared" si="126"/>
        <v>0</v>
      </c>
      <c r="AC164" s="407">
        <f t="shared" si="109"/>
        <v>0.52232663603720497</v>
      </c>
      <c r="AD164" s="407">
        <f t="shared" si="110"/>
        <v>4.129709050486559</v>
      </c>
      <c r="AE164" s="407">
        <f t="shared" si="111"/>
        <v>0.10232698105002359</v>
      </c>
      <c r="AF164" s="407">
        <f t="shared" si="127"/>
        <v>6.6960000000000006E-2</v>
      </c>
      <c r="AG164" s="407">
        <f t="shared" si="112"/>
        <v>0.17282389044248347</v>
      </c>
      <c r="AH164" s="407">
        <f t="shared" si="113"/>
        <v>0</v>
      </c>
      <c r="AI164">
        <f t="shared" si="128"/>
        <v>0</v>
      </c>
      <c r="AJ164" s="408">
        <f t="shared" si="129"/>
        <v>0.13664097</v>
      </c>
      <c r="AK164">
        <f t="shared" si="134"/>
        <v>4.8000000000000001E-2</v>
      </c>
      <c r="AL164" s="408">
        <f t="shared" si="130"/>
        <v>0.1215</v>
      </c>
      <c r="AM164" s="408">
        <f t="shared" si="135"/>
        <v>0.31645971316818772</v>
      </c>
      <c r="AN164" s="408">
        <f t="shared" si="114"/>
        <v>0.16949999999999998</v>
      </c>
      <c r="AO164" s="408">
        <f t="shared" si="115"/>
        <v>1.6626176654093618</v>
      </c>
      <c r="AP164">
        <f t="shared" si="131"/>
        <v>23.715</v>
      </c>
      <c r="AQ164" s="10">
        <f t="shared" si="116"/>
        <v>0.93448488004941577</v>
      </c>
      <c r="AR164" s="63">
        <f t="shared" si="117"/>
        <v>26.116331801860248</v>
      </c>
      <c r="AS164" s="63">
        <f t="shared" si="118"/>
        <v>8.6411945221241737</v>
      </c>
      <c r="AT164" s="10"/>
      <c r="AU164">
        <f t="shared" si="119"/>
        <v>93.448488004941581</v>
      </c>
    </row>
    <row r="165" spans="7:47" x14ac:dyDescent="0.25">
      <c r="G165">
        <v>156</v>
      </c>
      <c r="H165">
        <f t="shared" si="120"/>
        <v>4.68</v>
      </c>
      <c r="I165" s="407">
        <f t="shared" si="97"/>
        <v>0.21757000000000001</v>
      </c>
      <c r="J165" s="408">
        <f t="shared" si="121"/>
        <v>1.4428326315789473</v>
      </c>
      <c r="K165" s="408">
        <f t="shared" si="132"/>
        <v>5.401416315789473</v>
      </c>
      <c r="L165" s="408">
        <f t="shared" si="98"/>
        <v>3.958583684210526</v>
      </c>
      <c r="M165" s="63">
        <f t="shared" si="122"/>
        <v>0</v>
      </c>
      <c r="N165" s="407">
        <f t="shared" si="99"/>
        <v>4.6984976854553286</v>
      </c>
      <c r="O165" s="407">
        <f t="shared" si="100"/>
        <v>0.45768364098920139</v>
      </c>
      <c r="P165">
        <f t="shared" si="123"/>
        <v>0.2</v>
      </c>
      <c r="Q165" s="407">
        <f t="shared" si="133"/>
        <v>0.6576836409892014</v>
      </c>
      <c r="R165" s="9">
        <f t="shared" si="101"/>
        <v>0.4165099041188407</v>
      </c>
      <c r="S165" s="9">
        <f t="shared" si="102"/>
        <v>1.7348050022908588E-4</v>
      </c>
      <c r="T165" s="9">
        <f t="shared" si="103"/>
        <v>1.7348050022908588E-4</v>
      </c>
      <c r="U165" s="407">
        <f t="shared" si="104"/>
        <v>2.1915860285270212</v>
      </c>
      <c r="V165" s="409">
        <f t="shared" si="105"/>
        <v>9.6060986408696841E-3</v>
      </c>
      <c r="W165" s="407">
        <f t="shared" si="106"/>
        <v>9.6060986408696841E-3</v>
      </c>
      <c r="X165" s="407">
        <f t="shared" si="107"/>
        <v>2.1915860285270212</v>
      </c>
      <c r="Y165" s="407">
        <f t="shared" si="108"/>
        <v>2.8818295922609052E-2</v>
      </c>
      <c r="Z165" s="407">
        <f t="shared" si="124"/>
        <v>0.3491542513265028</v>
      </c>
      <c r="AA165" s="407">
        <f t="shared" si="125"/>
        <v>0.14400000000000002</v>
      </c>
      <c r="AB165" s="407">
        <f t="shared" si="126"/>
        <v>0</v>
      </c>
      <c r="AC165" s="407">
        <f t="shared" si="109"/>
        <v>0.52499845944173307</v>
      </c>
      <c r="AD165" s="407">
        <f t="shared" si="110"/>
        <v>4.1560595736579904</v>
      </c>
      <c r="AE165" s="407">
        <f t="shared" si="111"/>
        <v>0.10363698707876542</v>
      </c>
      <c r="AF165" s="407">
        <f t="shared" si="127"/>
        <v>6.7391999999999994E-2</v>
      </c>
      <c r="AG165" s="407">
        <f t="shared" si="112"/>
        <v>0.17464900644358808</v>
      </c>
      <c r="AH165" s="407">
        <f t="shared" si="113"/>
        <v>0</v>
      </c>
      <c r="AI165">
        <f t="shared" si="128"/>
        <v>0</v>
      </c>
      <c r="AJ165" s="408">
        <f t="shared" si="129"/>
        <v>0.13663994400000001</v>
      </c>
      <c r="AK165">
        <f t="shared" si="134"/>
        <v>4.8000000000000001E-2</v>
      </c>
      <c r="AL165" s="408">
        <f t="shared" si="130"/>
        <v>0.1215</v>
      </c>
      <c r="AM165" s="408">
        <f t="shared" si="135"/>
        <v>0.31645971316818772</v>
      </c>
      <c r="AN165" s="408">
        <f t="shared" si="114"/>
        <v>0.16949999999999998</v>
      </c>
      <c r="AO165" s="408">
        <f t="shared" si="115"/>
        <v>1.6732506300156214</v>
      </c>
      <c r="AP165">
        <f t="shared" si="131"/>
        <v>23.867999999999999</v>
      </c>
      <c r="AQ165" s="10">
        <f t="shared" si="116"/>
        <v>0.93448830465454003</v>
      </c>
      <c r="AR165" s="63">
        <f t="shared" si="117"/>
        <v>26.249922972086654</v>
      </c>
      <c r="AS165" s="63">
        <f t="shared" si="118"/>
        <v>8.7324503221794032</v>
      </c>
      <c r="AT165" s="10"/>
      <c r="AU165">
        <f t="shared" si="119"/>
        <v>93.448830465454009</v>
      </c>
    </row>
    <row r="166" spans="7:47" x14ac:dyDescent="0.25">
      <c r="G166">
        <v>157</v>
      </c>
      <c r="H166">
        <f t="shared" si="120"/>
        <v>4.71</v>
      </c>
      <c r="I166" s="407">
        <f t="shared" si="97"/>
        <v>0.2176025</v>
      </c>
      <c r="J166" s="408">
        <f t="shared" si="121"/>
        <v>1.4430481578947367</v>
      </c>
      <c r="K166" s="408">
        <f t="shared" si="132"/>
        <v>5.4315240789473682</v>
      </c>
      <c r="L166" s="408">
        <f t="shared" si="98"/>
        <v>3.9884759210526317</v>
      </c>
      <c r="M166" s="63">
        <f t="shared" si="122"/>
        <v>0</v>
      </c>
      <c r="N166" s="407">
        <f t="shared" si="99"/>
        <v>4.7283858061887196</v>
      </c>
      <c r="O166" s="407">
        <f t="shared" si="100"/>
        <v>0.46374171340393794</v>
      </c>
      <c r="P166">
        <f t="shared" si="123"/>
        <v>0.2</v>
      </c>
      <c r="Q166" s="407">
        <f t="shared" si="133"/>
        <v>0.66374171340393795</v>
      </c>
      <c r="R166" s="9">
        <f t="shared" si="101"/>
        <v>0.41657212120705994</v>
      </c>
      <c r="S166" s="9">
        <f t="shared" si="102"/>
        <v>1.7353233216694944E-4</v>
      </c>
      <c r="T166" s="9">
        <f t="shared" si="103"/>
        <v>1.7353233216694944E-4</v>
      </c>
      <c r="U166" s="407">
        <f t="shared" si="104"/>
        <v>2.2056918845478757</v>
      </c>
      <c r="V166" s="409">
        <f t="shared" si="105"/>
        <v>9.7301533791207193E-3</v>
      </c>
      <c r="W166" s="407">
        <f t="shared" si="106"/>
        <v>9.7301533791207193E-3</v>
      </c>
      <c r="X166" s="407">
        <f t="shared" si="107"/>
        <v>2.2056918845478757</v>
      </c>
      <c r="Y166" s="407">
        <f t="shared" si="108"/>
        <v>2.9190460137362154E-2</v>
      </c>
      <c r="Z166" s="407">
        <f t="shared" si="124"/>
        <v>0.35140234899002687</v>
      </c>
      <c r="AA166" s="407">
        <f t="shared" si="125"/>
        <v>0.14400000000000002</v>
      </c>
      <c r="AB166" s="407">
        <f t="shared" si="126"/>
        <v>0</v>
      </c>
      <c r="AC166" s="407">
        <f t="shared" si="109"/>
        <v>0.52767341508510657</v>
      </c>
      <c r="AD166" s="407">
        <f t="shared" si="110"/>
        <v>4.1824102671314529</v>
      </c>
      <c r="AE166" s="407">
        <f t="shared" si="111"/>
        <v>0.10495533385563956</v>
      </c>
      <c r="AF166" s="407">
        <f t="shared" si="127"/>
        <v>6.7823999999999995E-2</v>
      </c>
      <c r="AG166" s="407">
        <f t="shared" si="112"/>
        <v>0.17648391959590762</v>
      </c>
      <c r="AH166" s="407">
        <f t="shared" si="113"/>
        <v>0</v>
      </c>
      <c r="AI166">
        <f t="shared" si="128"/>
        <v>0</v>
      </c>
      <c r="AJ166" s="408">
        <f t="shared" si="129"/>
        <v>0.136638918</v>
      </c>
      <c r="AK166">
        <f t="shared" si="134"/>
        <v>4.8000000000000001E-2</v>
      </c>
      <c r="AL166" s="408">
        <f t="shared" si="130"/>
        <v>0.1215</v>
      </c>
      <c r="AM166" s="408">
        <f t="shared" si="135"/>
        <v>0.31645971316818772</v>
      </c>
      <c r="AN166" s="408">
        <f t="shared" si="114"/>
        <v>0.16949999999999998</v>
      </c>
      <c r="AO166" s="408">
        <f t="shared" si="115"/>
        <v>1.6839416517962398</v>
      </c>
      <c r="AP166">
        <f t="shared" si="131"/>
        <v>24.020999999999997</v>
      </c>
      <c r="AQ166" s="10">
        <f t="shared" si="116"/>
        <v>0.93448957501607222</v>
      </c>
      <c r="AR166" s="63">
        <f t="shared" si="117"/>
        <v>26.383670754255327</v>
      </c>
      <c r="AS166" s="63">
        <f t="shared" si="118"/>
        <v>8.8241959797953804</v>
      </c>
      <c r="AT166" s="10"/>
      <c r="AU166">
        <f t="shared" si="119"/>
        <v>93.448957501607225</v>
      </c>
    </row>
    <row r="167" spans="7:47" x14ac:dyDescent="0.25">
      <c r="G167">
        <v>158</v>
      </c>
      <c r="H167">
        <f t="shared" si="120"/>
        <v>4.74</v>
      </c>
      <c r="I167" s="407">
        <f t="shared" si="97"/>
        <v>0.217635</v>
      </c>
      <c r="J167" s="408">
        <f t="shared" si="121"/>
        <v>1.4432636842105262</v>
      </c>
      <c r="K167" s="408">
        <f t="shared" si="132"/>
        <v>5.4616318421052634</v>
      </c>
      <c r="L167" s="408">
        <f t="shared" si="98"/>
        <v>4.018368157894737</v>
      </c>
      <c r="M167" s="63">
        <f t="shared" si="122"/>
        <v>0</v>
      </c>
      <c r="N167" s="407">
        <f t="shared" si="99"/>
        <v>4.7582753358592802</v>
      </c>
      <c r="O167" s="407">
        <f t="shared" si="100"/>
        <v>0.46984421031338486</v>
      </c>
      <c r="P167">
        <f t="shared" si="123"/>
        <v>0.2</v>
      </c>
      <c r="Q167" s="407">
        <f t="shared" si="133"/>
        <v>0.66984421031338481</v>
      </c>
      <c r="R167" s="9">
        <f t="shared" si="101"/>
        <v>0.41663433829527918</v>
      </c>
      <c r="S167" s="9">
        <f t="shared" si="102"/>
        <v>1.7358417184674512E-4</v>
      </c>
      <c r="T167" s="9">
        <f t="shared" si="103"/>
        <v>1.7358417184674512E-4</v>
      </c>
      <c r="U167" s="407">
        <f t="shared" si="104"/>
        <v>2.2198004678889194</v>
      </c>
      <c r="V167" s="409">
        <f t="shared" si="105"/>
        <v>9.8550282344797308E-3</v>
      </c>
      <c r="W167" s="407">
        <f t="shared" si="106"/>
        <v>9.8550282344797308E-3</v>
      </c>
      <c r="X167" s="407">
        <f t="shared" si="107"/>
        <v>2.2198004678889194</v>
      </c>
      <c r="Y167" s="407">
        <f t="shared" si="108"/>
        <v>2.9565084703439194E-2</v>
      </c>
      <c r="Z167" s="407">
        <f t="shared" si="124"/>
        <v>0.35365044665355105</v>
      </c>
      <c r="AA167" s="407">
        <f t="shared" si="125"/>
        <v>0.14400000000000002</v>
      </c>
      <c r="AB167" s="407">
        <f t="shared" si="126"/>
        <v>0</v>
      </c>
      <c r="AC167" s="407">
        <f t="shared" si="109"/>
        <v>0.53035150881312165</v>
      </c>
      <c r="AD167" s="407">
        <f t="shared" si="110"/>
        <v>4.2087611068587485</v>
      </c>
      <c r="AE167" s="407">
        <f t="shared" si="111"/>
        <v>0.10628202032764128</v>
      </c>
      <c r="AF167" s="407">
        <f t="shared" si="127"/>
        <v>6.8255999999999997E-2</v>
      </c>
      <c r="AG167" s="407">
        <f t="shared" si="112"/>
        <v>0.17832864608528876</v>
      </c>
      <c r="AH167" s="407">
        <f t="shared" si="113"/>
        <v>0</v>
      </c>
      <c r="AI167">
        <f t="shared" si="128"/>
        <v>0</v>
      </c>
      <c r="AJ167" s="408">
        <f t="shared" si="129"/>
        <v>0.13663789200000001</v>
      </c>
      <c r="AK167">
        <f t="shared" si="134"/>
        <v>4.8000000000000001E-2</v>
      </c>
      <c r="AL167" s="408">
        <f t="shared" si="130"/>
        <v>0.1215</v>
      </c>
      <c r="AM167" s="408">
        <f t="shared" si="135"/>
        <v>0.31645971316818772</v>
      </c>
      <c r="AN167" s="408">
        <f t="shared" si="114"/>
        <v>0.16949999999999998</v>
      </c>
      <c r="AO167" s="408">
        <f t="shared" si="115"/>
        <v>1.6946908696181218</v>
      </c>
      <c r="AP167">
        <f t="shared" si="131"/>
        <v>24.173999999999999</v>
      </c>
      <c r="AQ167" s="10">
        <f t="shared" si="116"/>
        <v>0.93448872700363528</v>
      </c>
      <c r="AR167" s="63">
        <f t="shared" si="117"/>
        <v>26.517575440656081</v>
      </c>
      <c r="AS167" s="63">
        <f t="shared" si="118"/>
        <v>8.916432304264438</v>
      </c>
      <c r="AT167" s="10"/>
      <c r="AU167">
        <f t="shared" si="119"/>
        <v>93.448872700363523</v>
      </c>
    </row>
    <row r="168" spans="7:47" x14ac:dyDescent="0.25">
      <c r="G168">
        <v>159</v>
      </c>
      <c r="H168">
        <f t="shared" si="120"/>
        <v>4.7700000000000005</v>
      </c>
      <c r="I168" s="407">
        <f t="shared" si="97"/>
        <v>0.21766749999999999</v>
      </c>
      <c r="J168" s="408">
        <f t="shared" si="121"/>
        <v>1.4434792105263154</v>
      </c>
      <c r="K168" s="408">
        <f t="shared" si="132"/>
        <v>5.4917396052631577</v>
      </c>
      <c r="L168" s="408">
        <f t="shared" si="98"/>
        <v>4.0482603947368432</v>
      </c>
      <c r="M168" s="63">
        <f t="shared" si="122"/>
        <v>0</v>
      </c>
      <c r="N168" s="407">
        <f t="shared" si="99"/>
        <v>4.7881662480816676</v>
      </c>
      <c r="O168" s="407">
        <f t="shared" si="100"/>
        <v>0.47599124921743358</v>
      </c>
      <c r="P168">
        <f t="shared" si="123"/>
        <v>0.2</v>
      </c>
      <c r="Q168" s="407">
        <f t="shared" si="133"/>
        <v>0.67599124921743359</v>
      </c>
      <c r="R168" s="9">
        <f t="shared" si="101"/>
        <v>0.41669655538349837</v>
      </c>
      <c r="S168" s="9">
        <f t="shared" si="102"/>
        <v>1.7363601926847293E-4</v>
      </c>
      <c r="T168" s="9">
        <f t="shared" si="103"/>
        <v>1.7363601926847293E-4</v>
      </c>
      <c r="U168" s="407">
        <f t="shared" si="104"/>
        <v>2.233911766156873</v>
      </c>
      <c r="V168" s="409">
        <f t="shared" si="105"/>
        <v>9.9807235579482401E-3</v>
      </c>
      <c r="W168" s="407">
        <f t="shared" si="106"/>
        <v>9.9807235579482401E-3</v>
      </c>
      <c r="X168" s="407">
        <f t="shared" si="107"/>
        <v>2.233911766156873</v>
      </c>
      <c r="Y168" s="407">
        <f t="shared" si="108"/>
        <v>2.994217067384472E-2</v>
      </c>
      <c r="Z168" s="407">
        <f t="shared" si="124"/>
        <v>0.35589854431707518</v>
      </c>
      <c r="AA168" s="407">
        <f t="shared" si="125"/>
        <v>0.14400000000000002</v>
      </c>
      <c r="AB168" s="407">
        <f t="shared" si="126"/>
        <v>0</v>
      </c>
      <c r="AC168" s="407">
        <f t="shared" si="109"/>
        <v>0.53303274648491983</v>
      </c>
      <c r="AD168" s="407">
        <f t="shared" si="110"/>
        <v>4.2351120693901771</v>
      </c>
      <c r="AE168" s="407">
        <f t="shared" si="111"/>
        <v>0.10761704544176609</v>
      </c>
      <c r="AF168" s="407">
        <f t="shared" si="127"/>
        <v>6.8687999999999999E-2</v>
      </c>
      <c r="AG168" s="407">
        <f t="shared" si="112"/>
        <v>0.18018320221386458</v>
      </c>
      <c r="AH168" s="407">
        <f t="shared" si="113"/>
        <v>0</v>
      </c>
      <c r="AI168">
        <f t="shared" si="128"/>
        <v>0</v>
      </c>
      <c r="AJ168" s="408">
        <f t="shared" si="129"/>
        <v>0.136636866</v>
      </c>
      <c r="AK168">
        <f t="shared" si="134"/>
        <v>4.8000000000000001E-2</v>
      </c>
      <c r="AL168" s="408">
        <f t="shared" si="130"/>
        <v>0.1215</v>
      </c>
      <c r="AM168" s="408">
        <f t="shared" si="135"/>
        <v>0.31645971316818772</v>
      </c>
      <c r="AN168" s="408">
        <f t="shared" si="114"/>
        <v>0.16949999999999998</v>
      </c>
      <c r="AO168" s="408">
        <f t="shared" si="115"/>
        <v>1.7054984234934345</v>
      </c>
      <c r="AP168">
        <f t="shared" si="131"/>
        <v>24.327000000000002</v>
      </c>
      <c r="AQ168" s="10">
        <f t="shared" si="116"/>
        <v>0.93448579557180422</v>
      </c>
      <c r="AR168" s="63">
        <f t="shared" si="117"/>
        <v>26.651637324245993</v>
      </c>
      <c r="AS168" s="63">
        <f t="shared" si="118"/>
        <v>9.0091601106932284</v>
      </c>
      <c r="AT168" s="10"/>
      <c r="AU168">
        <f t="shared" si="119"/>
        <v>93.448579557180423</v>
      </c>
    </row>
    <row r="169" spans="7:47" x14ac:dyDescent="0.25">
      <c r="G169">
        <v>160</v>
      </c>
      <c r="H169">
        <f t="shared" si="120"/>
        <v>4.8000000000000007</v>
      </c>
      <c r="I169" s="407">
        <f t="shared" si="97"/>
        <v>0.2177</v>
      </c>
      <c r="J169" s="408">
        <f t="shared" si="121"/>
        <v>1.4436947368421049</v>
      </c>
      <c r="K169" s="408">
        <f t="shared" si="132"/>
        <v>5.5218473684210529</v>
      </c>
      <c r="L169" s="408">
        <f t="shared" si="98"/>
        <v>4.0781526315789485</v>
      </c>
      <c r="M169" s="63">
        <f t="shared" si="122"/>
        <v>0</v>
      </c>
      <c r="N169" s="407">
        <f t="shared" si="99"/>
        <v>4.8180585171241059</v>
      </c>
      <c r="O169" s="407">
        <f t="shared" si="100"/>
        <v>0.48218294863751415</v>
      </c>
      <c r="P169">
        <f t="shared" si="123"/>
        <v>0.2</v>
      </c>
      <c r="Q169" s="407">
        <f t="shared" si="133"/>
        <v>0.68218294863751416</v>
      </c>
      <c r="R169" s="9">
        <f t="shared" si="101"/>
        <v>0.41675877247171761</v>
      </c>
      <c r="S169" s="9">
        <f t="shared" si="102"/>
        <v>1.7368787443213288E-4</v>
      </c>
      <c r="T169" s="9">
        <f t="shared" si="103"/>
        <v>1.7368787443213288E-4</v>
      </c>
      <c r="U169" s="407">
        <f t="shared" si="104"/>
        <v>2.2480257672597697</v>
      </c>
      <c r="V169" s="409">
        <f t="shared" si="105"/>
        <v>1.0107239700527753E-2</v>
      </c>
      <c r="W169" s="407">
        <f t="shared" si="106"/>
        <v>1.0107239700527753E-2</v>
      </c>
      <c r="X169" s="407">
        <f t="shared" si="107"/>
        <v>2.2480257672597697</v>
      </c>
      <c r="Y169" s="407">
        <f t="shared" si="108"/>
        <v>3.032171910158326E-2</v>
      </c>
      <c r="Z169" s="407">
        <f t="shared" si="124"/>
        <v>0.35814664198059926</v>
      </c>
      <c r="AA169" s="407">
        <f t="shared" si="125"/>
        <v>0.14400000000000002</v>
      </c>
      <c r="AB169" s="407">
        <f t="shared" si="126"/>
        <v>0</v>
      </c>
      <c r="AC169" s="407">
        <f t="shared" si="109"/>
        <v>0.53571713397302956</v>
      </c>
      <c r="AD169" s="407">
        <f t="shared" si="110"/>
        <v>4.2614631318560363</v>
      </c>
      <c r="AE169" s="407">
        <f t="shared" si="111"/>
        <v>0.10896040814500954</v>
      </c>
      <c r="AF169" s="407">
        <f t="shared" si="127"/>
        <v>6.9120000000000015E-2</v>
      </c>
      <c r="AG169" s="407">
        <f t="shared" si="112"/>
        <v>0.18204760440046883</v>
      </c>
      <c r="AH169" s="407">
        <f t="shared" si="113"/>
        <v>0</v>
      </c>
      <c r="AI169">
        <f t="shared" si="128"/>
        <v>0</v>
      </c>
      <c r="AJ169" s="408">
        <f t="shared" si="129"/>
        <v>0.13663584000000001</v>
      </c>
      <c r="AK169">
        <f t="shared" si="134"/>
        <v>4.8000000000000001E-2</v>
      </c>
      <c r="AL169" s="408">
        <f t="shared" si="130"/>
        <v>0.1215</v>
      </c>
      <c r="AM169" s="408">
        <f t="shared" si="135"/>
        <v>0.31645971316818772</v>
      </c>
      <c r="AN169" s="408">
        <f t="shared" si="114"/>
        <v>0.16949999999999998</v>
      </c>
      <c r="AO169" s="408">
        <f t="shared" si="115"/>
        <v>1.7163644545859726</v>
      </c>
      <c r="AP169">
        <f t="shared" si="131"/>
        <v>24.48</v>
      </c>
      <c r="AQ169" s="10">
        <f t="shared" si="116"/>
        <v>0.93448081478781297</v>
      </c>
      <c r="AR169" s="63">
        <f t="shared" si="117"/>
        <v>26.785856698651479</v>
      </c>
      <c r="AS169" s="63">
        <f t="shared" si="118"/>
        <v>9.1023802200234414</v>
      </c>
      <c r="AT169" s="10"/>
      <c r="AU169">
        <f t="shared" si="119"/>
        <v>93.44808147878129</v>
      </c>
    </row>
    <row r="170" spans="7:47" x14ac:dyDescent="0.25">
      <c r="G170">
        <v>161</v>
      </c>
      <c r="H170">
        <f t="shared" si="120"/>
        <v>4.83</v>
      </c>
      <c r="I170" s="407">
        <f t="shared" si="97"/>
        <v>0.21773249999999997</v>
      </c>
      <c r="J170" s="408">
        <f t="shared" si="121"/>
        <v>1.4439102631578944</v>
      </c>
      <c r="K170" s="408">
        <f t="shared" si="132"/>
        <v>5.5519551315789473</v>
      </c>
      <c r="L170" s="408">
        <f t="shared" si="98"/>
        <v>4.1080448684210529</v>
      </c>
      <c r="M170" s="63">
        <f t="shared" si="122"/>
        <v>0</v>
      </c>
      <c r="N170" s="407">
        <f t="shared" si="99"/>
        <v>4.8479521178883074</v>
      </c>
      <c r="O170" s="407">
        <f t="shared" si="100"/>
        <v>0.48841942812256434</v>
      </c>
      <c r="P170">
        <f t="shared" si="123"/>
        <v>0.2</v>
      </c>
      <c r="Q170" s="407">
        <f t="shared" si="133"/>
        <v>0.6884194281225644</v>
      </c>
      <c r="R170" s="9">
        <f t="shared" si="101"/>
        <v>0.41682098955993685</v>
      </c>
      <c r="S170" s="9">
        <f t="shared" si="102"/>
        <v>1.7373973733772499E-4</v>
      </c>
      <c r="T170" s="9">
        <f t="shared" si="103"/>
        <v>1.7373973733772499E-4</v>
      </c>
      <c r="U170" s="407">
        <f t="shared" si="104"/>
        <v>2.2621424593977024</v>
      </c>
      <c r="V170" s="409">
        <f t="shared" si="105"/>
        <v>1.0234577013219772E-2</v>
      </c>
      <c r="W170" s="407">
        <f t="shared" si="106"/>
        <v>1.0234577013219772E-2</v>
      </c>
      <c r="X170" s="407">
        <f t="shared" si="107"/>
        <v>2.2621424593977024</v>
      </c>
      <c r="Y170" s="407">
        <f t="shared" si="108"/>
        <v>3.0703731039659315E-2</v>
      </c>
      <c r="Z170" s="407">
        <f t="shared" si="124"/>
        <v>0.36039473964412327</v>
      </c>
      <c r="AA170" s="407">
        <f t="shared" si="125"/>
        <v>0.14400000000000002</v>
      </c>
      <c r="AB170" s="407">
        <f t="shared" si="126"/>
        <v>0</v>
      </c>
      <c r="AC170" s="407">
        <f t="shared" si="109"/>
        <v>0.53840467716340656</v>
      </c>
      <c r="AD170" s="407">
        <f t="shared" si="110"/>
        <v>4.287814271948803</v>
      </c>
      <c r="AE170" s="407">
        <f t="shared" si="111"/>
        <v>0.11031210738436706</v>
      </c>
      <c r="AF170" s="407">
        <f t="shared" si="127"/>
        <v>6.9552000000000003E-2</v>
      </c>
      <c r="AG170" s="407">
        <f t="shared" si="112"/>
        <v>0.18392186918105385</v>
      </c>
      <c r="AH170" s="407">
        <f t="shared" si="113"/>
        <v>0</v>
      </c>
      <c r="AI170">
        <f t="shared" si="128"/>
        <v>0</v>
      </c>
      <c r="AJ170" s="408">
        <f t="shared" si="129"/>
        <v>0.13663481399999999</v>
      </c>
      <c r="AK170">
        <f t="shared" si="134"/>
        <v>4.8000000000000001E-2</v>
      </c>
      <c r="AL170" s="408">
        <f t="shared" si="130"/>
        <v>0.1215</v>
      </c>
      <c r="AM170" s="408">
        <f t="shared" si="135"/>
        <v>0.31645971316818772</v>
      </c>
      <c r="AN170" s="408">
        <f t="shared" si="114"/>
        <v>0.16949999999999998</v>
      </c>
      <c r="AO170" s="408">
        <f t="shared" si="115"/>
        <v>1.7272891052175823</v>
      </c>
      <c r="AP170">
        <f t="shared" si="131"/>
        <v>24.632999999999999</v>
      </c>
      <c r="AQ170" s="10">
        <f t="shared" si="116"/>
        <v>0.93447381785825345</v>
      </c>
      <c r="AR170" s="63">
        <f t="shared" si="117"/>
        <v>26.920233858170327</v>
      </c>
      <c r="AS170" s="63">
        <f t="shared" si="118"/>
        <v>9.1960934590526922</v>
      </c>
      <c r="AT170" s="10"/>
      <c r="AU170">
        <f t="shared" si="119"/>
        <v>93.447381785825343</v>
      </c>
    </row>
    <row r="171" spans="7:47" x14ac:dyDescent="0.25">
      <c r="G171">
        <v>162</v>
      </c>
      <c r="H171">
        <f t="shared" si="120"/>
        <v>4.8600000000000003</v>
      </c>
      <c r="I171" s="407">
        <f t="shared" si="97"/>
        <v>0.21776499999999999</v>
      </c>
      <c r="J171" s="408">
        <f t="shared" si="121"/>
        <v>1.4441257894736839</v>
      </c>
      <c r="K171" s="408">
        <f t="shared" si="132"/>
        <v>5.5820628947368425</v>
      </c>
      <c r="L171" s="408">
        <f t="shared" si="98"/>
        <v>4.1379371052631582</v>
      </c>
      <c r="M171" s="63">
        <f t="shared" si="122"/>
        <v>0</v>
      </c>
      <c r="N171" s="407">
        <f t="shared" si="99"/>
        <v>4.8778470258901363</v>
      </c>
      <c r="O171" s="407">
        <f t="shared" si="100"/>
        <v>0.49470080825506429</v>
      </c>
      <c r="P171">
        <f t="shared" si="123"/>
        <v>0.2</v>
      </c>
      <c r="Q171" s="407">
        <f t="shared" si="133"/>
        <v>0.69470080825506431</v>
      </c>
      <c r="R171" s="9">
        <f t="shared" si="101"/>
        <v>0.41688320664815615</v>
      </c>
      <c r="S171" s="9">
        <f t="shared" si="102"/>
        <v>1.7379160798524927E-4</v>
      </c>
      <c r="T171" s="9">
        <f t="shared" si="103"/>
        <v>1.7379160798524927E-4</v>
      </c>
      <c r="U171" s="407">
        <f t="shared" si="104"/>
        <v>2.2762618310539118</v>
      </c>
      <c r="V171" s="409">
        <f t="shared" si="105"/>
        <v>1.0362735847025814E-2</v>
      </c>
      <c r="W171" s="407">
        <f t="shared" si="106"/>
        <v>1.0362735847025814E-2</v>
      </c>
      <c r="X171" s="407">
        <f t="shared" si="107"/>
        <v>2.2762618310539118</v>
      </c>
      <c r="Y171" s="407">
        <f t="shared" si="108"/>
        <v>3.1088207541077443E-2</v>
      </c>
      <c r="Z171" s="407">
        <f t="shared" si="124"/>
        <v>0.36264283730764746</v>
      </c>
      <c r="AA171" s="407">
        <f t="shared" si="125"/>
        <v>0.14400000000000002</v>
      </c>
      <c r="AB171" s="407">
        <f t="shared" si="126"/>
        <v>0</v>
      </c>
      <c r="AC171" s="407">
        <f t="shared" si="109"/>
        <v>0.54109538195547502</v>
      </c>
      <c r="AD171" s="407">
        <f t="shared" si="110"/>
        <v>4.3141654679059709</v>
      </c>
      <c r="AE171" s="407">
        <f t="shared" si="111"/>
        <v>0.11167214210683407</v>
      </c>
      <c r="AF171" s="407">
        <f t="shared" si="127"/>
        <v>6.9984000000000005E-2</v>
      </c>
      <c r="AG171" s="407">
        <f t="shared" si="112"/>
        <v>0.18580601320911252</v>
      </c>
      <c r="AH171" s="407">
        <f t="shared" si="113"/>
        <v>0</v>
      </c>
      <c r="AI171">
        <f t="shared" si="128"/>
        <v>0</v>
      </c>
      <c r="AJ171" s="408">
        <f t="shared" si="129"/>
        <v>0.13663378800000001</v>
      </c>
      <c r="AK171">
        <f t="shared" si="134"/>
        <v>4.8000000000000001E-2</v>
      </c>
      <c r="AL171" s="408">
        <f t="shared" si="130"/>
        <v>0.1215</v>
      </c>
      <c r="AM171" s="408">
        <f t="shared" si="135"/>
        <v>0.31645971316818772</v>
      </c>
      <c r="AN171" s="408">
        <f t="shared" si="114"/>
        <v>0.16949999999999998</v>
      </c>
      <c r="AO171" s="408">
        <f t="shared" si="115"/>
        <v>1.7382725188746628</v>
      </c>
      <c r="AP171">
        <f t="shared" si="131"/>
        <v>24.786000000000001</v>
      </c>
      <c r="AQ171" s="10">
        <f t="shared" si="116"/>
        <v>0.93446483715480944</v>
      </c>
      <c r="AR171" s="63">
        <f t="shared" si="117"/>
        <v>27.05476909777375</v>
      </c>
      <c r="AS171" s="63">
        <f t="shared" si="118"/>
        <v>9.2903006604556264</v>
      </c>
      <c r="AT171" s="10"/>
      <c r="AU171">
        <f t="shared" si="119"/>
        <v>93.446483715480937</v>
      </c>
    </row>
    <row r="172" spans="7:47" x14ac:dyDescent="0.25">
      <c r="G172">
        <v>163</v>
      </c>
      <c r="H172">
        <f t="shared" si="120"/>
        <v>4.8899999999999997</v>
      </c>
      <c r="I172" s="407">
        <f t="shared" si="97"/>
        <v>0.2177975</v>
      </c>
      <c r="J172" s="408">
        <f t="shared" si="121"/>
        <v>1.4443413157894736</v>
      </c>
      <c r="K172" s="408">
        <f t="shared" si="132"/>
        <v>5.6121706578947368</v>
      </c>
      <c r="L172" s="408">
        <f t="shared" si="98"/>
        <v>4.1678293421052626</v>
      </c>
      <c r="M172" s="63">
        <f t="shared" si="122"/>
        <v>0</v>
      </c>
      <c r="N172" s="407">
        <f t="shared" si="99"/>
        <v>4.9077432172409656</v>
      </c>
      <c r="O172" s="407">
        <f t="shared" si="100"/>
        <v>0.50102721065713185</v>
      </c>
      <c r="P172">
        <f t="shared" si="123"/>
        <v>0.2</v>
      </c>
      <c r="Q172" s="407">
        <f t="shared" si="133"/>
        <v>0.70102721065713181</v>
      </c>
      <c r="R172" s="9">
        <f t="shared" si="101"/>
        <v>0.41694542373637544</v>
      </c>
      <c r="S172" s="9">
        <f t="shared" si="102"/>
        <v>1.7384348637470567E-4</v>
      </c>
      <c r="T172" s="9">
        <f t="shared" si="103"/>
        <v>1.7384348637470567E-4</v>
      </c>
      <c r="U172" s="407">
        <f t="shared" si="104"/>
        <v>2.2903838709861923</v>
      </c>
      <c r="V172" s="409">
        <f t="shared" si="105"/>
        <v>1.0491716552947389E-2</v>
      </c>
      <c r="W172" s="407">
        <f t="shared" si="106"/>
        <v>1.0491716552947389E-2</v>
      </c>
      <c r="X172" s="407">
        <f t="shared" si="107"/>
        <v>2.2903838709861923</v>
      </c>
      <c r="Y172" s="407">
        <f t="shared" si="108"/>
        <v>3.1475149658842169E-2</v>
      </c>
      <c r="Z172" s="407">
        <f t="shared" si="124"/>
        <v>0.36489093497117148</v>
      </c>
      <c r="AA172" s="407">
        <f t="shared" si="125"/>
        <v>0.14400000000000002</v>
      </c>
      <c r="AB172" s="407">
        <f t="shared" si="126"/>
        <v>0</v>
      </c>
      <c r="AC172" s="407">
        <f t="shared" si="109"/>
        <v>0.54378925426216795</v>
      </c>
      <c r="AD172" s="407">
        <f t="shared" si="110"/>
        <v>4.3405166984935111</v>
      </c>
      <c r="AE172" s="407">
        <f t="shared" si="111"/>
        <v>0.11304051125940605</v>
      </c>
      <c r="AF172" s="407">
        <f t="shared" si="127"/>
        <v>7.0415999999999992E-2</v>
      </c>
      <c r="AG172" s="407">
        <f t="shared" si="112"/>
        <v>0.18770005325610359</v>
      </c>
      <c r="AH172" s="407">
        <f t="shared" si="113"/>
        <v>0</v>
      </c>
      <c r="AI172">
        <f t="shared" si="128"/>
        <v>0</v>
      </c>
      <c r="AJ172" s="408">
        <f t="shared" si="129"/>
        <v>0.13663276199999999</v>
      </c>
      <c r="AK172">
        <f t="shared" si="134"/>
        <v>4.8000000000000001E-2</v>
      </c>
      <c r="AL172" s="408">
        <f t="shared" si="130"/>
        <v>0.1215</v>
      </c>
      <c r="AM172" s="408">
        <f t="shared" si="135"/>
        <v>0.31645971316818772</v>
      </c>
      <c r="AN172" s="408">
        <f t="shared" si="114"/>
        <v>0.16949999999999998</v>
      </c>
      <c r="AO172" s="408">
        <f t="shared" si="115"/>
        <v>1.7493148402147254</v>
      </c>
      <c r="AP172">
        <f t="shared" si="131"/>
        <v>24.938999999999997</v>
      </c>
      <c r="AQ172" s="10">
        <f t="shared" si="116"/>
        <v>0.93445390423906394</v>
      </c>
      <c r="AR172" s="63">
        <f t="shared" si="117"/>
        <v>27.189462713108398</v>
      </c>
      <c r="AS172" s="63">
        <f t="shared" si="118"/>
        <v>9.3850026628051797</v>
      </c>
      <c r="AT172" s="10"/>
      <c r="AU172">
        <f t="shared" si="119"/>
        <v>93.445390423906389</v>
      </c>
    </row>
    <row r="173" spans="7:47" x14ac:dyDescent="0.25">
      <c r="G173">
        <v>164</v>
      </c>
      <c r="H173">
        <f t="shared" si="120"/>
        <v>4.92</v>
      </c>
      <c r="I173" s="407">
        <f t="shared" si="97"/>
        <v>0.21782999999999997</v>
      </c>
      <c r="J173" s="408">
        <f t="shared" si="121"/>
        <v>1.4445568421052628</v>
      </c>
      <c r="K173" s="408">
        <f t="shared" si="132"/>
        <v>5.6422784210526311</v>
      </c>
      <c r="L173" s="408">
        <f t="shared" si="98"/>
        <v>4.1977215789473687</v>
      </c>
      <c r="M173" s="63">
        <f t="shared" si="122"/>
        <v>0</v>
      </c>
      <c r="N173" s="407">
        <f t="shared" si="99"/>
        <v>4.9376406686297143</v>
      </c>
      <c r="O173" s="407">
        <f t="shared" si="100"/>
        <v>0.50739875799668488</v>
      </c>
      <c r="P173">
        <f t="shared" si="123"/>
        <v>0.2</v>
      </c>
      <c r="Q173" s="407">
        <f t="shared" si="133"/>
        <v>0.70739875799668495</v>
      </c>
      <c r="R173" s="9">
        <f t="shared" si="101"/>
        <v>0.41700764082459463</v>
      </c>
      <c r="S173" s="9">
        <f t="shared" si="102"/>
        <v>1.7389537250609414E-4</v>
      </c>
      <c r="T173" s="9">
        <f t="shared" si="103"/>
        <v>1.7389537250609414E-4</v>
      </c>
      <c r="U173" s="407">
        <f t="shared" si="104"/>
        <v>2.3045085682186128</v>
      </c>
      <c r="V173" s="409">
        <f t="shared" si="105"/>
        <v>1.0621519481986003E-2</v>
      </c>
      <c r="W173" s="407">
        <f t="shared" si="106"/>
        <v>1.0621519481986003E-2</v>
      </c>
      <c r="X173" s="407">
        <f t="shared" si="107"/>
        <v>2.3045085682186128</v>
      </c>
      <c r="Y173" s="407">
        <f t="shared" si="108"/>
        <v>3.1864558445958008E-2</v>
      </c>
      <c r="Z173" s="407">
        <f t="shared" si="124"/>
        <v>0.36713903263469561</v>
      </c>
      <c r="AA173" s="407">
        <f t="shared" si="125"/>
        <v>0.14400000000000002</v>
      </c>
      <c r="AB173" s="407">
        <f t="shared" si="126"/>
        <v>0</v>
      </c>
      <c r="AC173" s="407">
        <f t="shared" si="109"/>
        <v>0.54648630000997023</v>
      </c>
      <c r="AD173" s="407">
        <f t="shared" si="110"/>
        <v>4.3668679429899289</v>
      </c>
      <c r="AE173" s="407">
        <f t="shared" si="111"/>
        <v>0.11441721378907854</v>
      </c>
      <c r="AF173" s="407">
        <f t="shared" si="127"/>
        <v>7.0847999999999994E-2</v>
      </c>
      <c r="AG173" s="407">
        <f t="shared" si="112"/>
        <v>0.18960400621188064</v>
      </c>
      <c r="AH173" s="407">
        <f t="shared" si="113"/>
        <v>0</v>
      </c>
      <c r="AI173">
        <f t="shared" si="128"/>
        <v>0</v>
      </c>
      <c r="AJ173" s="408">
        <f t="shared" si="129"/>
        <v>0.136631736</v>
      </c>
      <c r="AK173">
        <f t="shared" si="134"/>
        <v>4.8000000000000001E-2</v>
      </c>
      <c r="AL173" s="408">
        <f t="shared" si="130"/>
        <v>0.1215</v>
      </c>
      <c r="AM173" s="408">
        <f t="shared" si="135"/>
        <v>0.31645971316818772</v>
      </c>
      <c r="AN173" s="408">
        <f t="shared" si="114"/>
        <v>0.16949999999999998</v>
      </c>
      <c r="AO173" s="408">
        <f t="shared" si="115"/>
        <v>1.760416215073028</v>
      </c>
      <c r="AP173">
        <f t="shared" si="131"/>
        <v>25.091999999999999</v>
      </c>
      <c r="AQ173" s="10">
        <f t="shared" si="116"/>
        <v>0.93444104988642118</v>
      </c>
      <c r="AR173" s="63">
        <f t="shared" si="117"/>
        <v>27.324315000498512</v>
      </c>
      <c r="AS173" s="63">
        <f t="shared" si="118"/>
        <v>9.4802003105940322</v>
      </c>
      <c r="AT173" s="10"/>
      <c r="AU173">
        <f t="shared" si="119"/>
        <v>93.444104988642124</v>
      </c>
    </row>
    <row r="174" spans="7:47" x14ac:dyDescent="0.25">
      <c r="G174">
        <v>165</v>
      </c>
      <c r="H174">
        <f t="shared" si="120"/>
        <v>4.9499999999999993</v>
      </c>
      <c r="I174" s="407">
        <f t="shared" ref="I174:I209" si="136">(Vout+Rdcr*H174+RdsonBot*H174)/(Vin-RdsonTop*H174+RdsonBot*H174)</f>
        <v>0.21786249999999999</v>
      </c>
      <c r="J174" s="408">
        <f t="shared" si="121"/>
        <v>1.4447723684210525</v>
      </c>
      <c r="K174" s="408">
        <f t="shared" si="132"/>
        <v>5.6723861842105254</v>
      </c>
      <c r="L174" s="408">
        <f t="shared" ref="L174:L209" si="137">H174-J174/2</f>
        <v>4.2276138157894732</v>
      </c>
      <c r="M174" s="63">
        <f t="shared" si="122"/>
        <v>0</v>
      </c>
      <c r="N174" s="407">
        <f t="shared" ref="N174:N209" si="138">SQRT(H174^2+(J174^2)/12)</f>
        <v>4.9675393573055269</v>
      </c>
      <c r="O174" s="407">
        <f t="shared" ref="O174:O209" si="139">(N174^2*Rdcr*(1+Ltc*Ta-Ltc*25))/(1-N174^2*Rdcr*Ltc*ThetaCa)</f>
        <v>0.51381557399366684</v>
      </c>
      <c r="P174">
        <f t="shared" si="123"/>
        <v>0.2</v>
      </c>
      <c r="Q174" s="407">
        <f t="shared" si="133"/>
        <v>0.71381557399366691</v>
      </c>
      <c r="R174" s="9">
        <f t="shared" ref="R174:R209" si="140">J174/(2*SQRT(3))</f>
        <v>0.41706985791281392</v>
      </c>
      <c r="S174" s="9">
        <f t="shared" ref="S174:S209" si="141">RCoutEsr*R174^2</f>
        <v>1.7394726637941479E-4</v>
      </c>
      <c r="T174" s="9">
        <f t="shared" ref="T174:T209" si="142">S174</f>
        <v>1.7394726637941479E-4</v>
      </c>
      <c r="U174" s="407">
        <f t="shared" ref="U174:U209" si="143">SQRT(I174)*SQRT(H174^2+(J174^2)/12)</f>
        <v>2.3186359120335354</v>
      </c>
      <c r="V174" s="409">
        <f t="shared" ref="V174:V209" si="144">RCinEsr*U174^2</f>
        <v>1.0752144985143168E-2</v>
      </c>
      <c r="W174" s="407">
        <f t="shared" ref="W174:W209" si="145">V174</f>
        <v>1.0752144985143168E-2</v>
      </c>
      <c r="X174" s="407">
        <f t="shared" ref="X174:X209" si="146">SQRT(I174)*SQRT(H174^2+(J174^2)/12)</f>
        <v>2.3186359120335354</v>
      </c>
      <c r="Y174" s="407">
        <f t="shared" ref="Y174:Y209" si="147">RdsonTop*X174^2</f>
        <v>3.2256434955429507E-2</v>
      </c>
      <c r="Z174" s="407">
        <f t="shared" si="124"/>
        <v>0.36938713029821962</v>
      </c>
      <c r="AA174" s="407">
        <f t="shared" si="125"/>
        <v>0.14400000000000002</v>
      </c>
      <c r="AB174" s="407">
        <f t="shared" si="126"/>
        <v>0</v>
      </c>
      <c r="AC174" s="407">
        <f t="shared" ref="AC174:AC209" si="148">(AB174+AA174+Z174+Y174*(1+RdsonTopTc*Ta-RdsonTopTc*25))/(1-Y174*RdsonTopTc*ThetaJaTop)</f>
        <v>0.54918652513895772</v>
      </c>
      <c r="AD174" s="407">
        <f t="shared" ref="AD174:AD209" si="149">SQRT(1-I174)*SQRT(H174^2+(J174^2)/12)</f>
        <v>4.3932191811708901</v>
      </c>
      <c r="AE174" s="407">
        <f t="shared" ref="AE174:AE209" si="150">RdsonBot*AD174^2</f>
        <v>0.11580224864284695</v>
      </c>
      <c r="AF174" s="407">
        <f t="shared" si="127"/>
        <v>7.1279999999999982E-2</v>
      </c>
      <c r="AG174" s="407">
        <f t="shared" ref="AG174:AG209" si="151">(AF174+AE174*(1+RdsonBotTc*Ta-RdsonBotTc*25))/(1-AE174*RdsonBotTc*ThetaJaBot)</f>
        <v>0.19151788908512471</v>
      </c>
      <c r="AH174" s="407">
        <f t="shared" ref="AH174:AH209" si="152">IF(RDSON_sense=1, 0, AD174^2*Rshunt)</f>
        <v>0</v>
      </c>
      <c r="AI174">
        <f t="shared" si="128"/>
        <v>0</v>
      </c>
      <c r="AJ174" s="408">
        <f t="shared" si="129"/>
        <v>0.13663071000000002</v>
      </c>
      <c r="AK174">
        <f t="shared" si="134"/>
        <v>4.8000000000000001E-2</v>
      </c>
      <c r="AL174" s="408">
        <f t="shared" si="130"/>
        <v>0.1215</v>
      </c>
      <c r="AM174" s="408">
        <f t="shared" si="135"/>
        <v>0.31645971316818772</v>
      </c>
      <c r="AN174" s="408">
        <f t="shared" ref="AN174:AN209" si="153">SUM(AK174:AL174)</f>
        <v>0.16949999999999998</v>
      </c>
      <c r="AO174" s="408">
        <f t="shared" ref="AO174:AO209" si="154">SUM(Q174,T174,W174,AC174,AJ174,AI174,AG174,AN174, AH174)</f>
        <v>1.7715767904692721</v>
      </c>
      <c r="AP174">
        <f t="shared" si="131"/>
        <v>25.244999999999994</v>
      </c>
      <c r="AQ174" s="10">
        <f t="shared" ref="AQ174:AQ209" si="155">AP174/(AP174+AO174)</f>
        <v>0.93442630410917804</v>
      </c>
      <c r="AR174" s="63">
        <f t="shared" ref="AR174:AR209" si="156">ThetaJaTop*AC174</f>
        <v>27.459326256947886</v>
      </c>
      <c r="AS174" s="63">
        <f t="shared" ref="AS174:AS209" si="157">AG174*ThetaJaBot</f>
        <v>9.5758944542562361</v>
      </c>
      <c r="AT174" s="10"/>
      <c r="AU174">
        <f t="shared" ref="AU174:AU209" si="158">AQ174*100</f>
        <v>93.442630410917801</v>
      </c>
    </row>
    <row r="175" spans="7:47" x14ac:dyDescent="0.25">
      <c r="G175">
        <v>166</v>
      </c>
      <c r="H175">
        <f t="shared" si="120"/>
        <v>4.9799999999999995</v>
      </c>
      <c r="I175" s="407">
        <f t="shared" si="136"/>
        <v>0.21789499999999998</v>
      </c>
      <c r="J175" s="408">
        <f t="shared" si="121"/>
        <v>1.4449878947368417</v>
      </c>
      <c r="K175" s="408">
        <f t="shared" si="132"/>
        <v>5.7024939473684206</v>
      </c>
      <c r="L175" s="408">
        <f t="shared" si="137"/>
        <v>4.2575060526315784</v>
      </c>
      <c r="M175" s="63">
        <f t="shared" si="122"/>
        <v>0</v>
      </c>
      <c r="N175" s="407">
        <f t="shared" si="138"/>
        <v>4.9974392610610749</v>
      </c>
      <c r="O175" s="407">
        <f t="shared" si="139"/>
        <v>0.52027778342633946</v>
      </c>
      <c r="P175">
        <f t="shared" si="123"/>
        <v>0.2</v>
      </c>
      <c r="Q175" s="407">
        <f t="shared" si="133"/>
        <v>0.72027778342633941</v>
      </c>
      <c r="R175" s="9">
        <f t="shared" si="140"/>
        <v>0.41713207500103311</v>
      </c>
      <c r="S175" s="9">
        <f t="shared" si="141"/>
        <v>1.7399916799466751E-4</v>
      </c>
      <c r="T175" s="9">
        <f t="shared" si="142"/>
        <v>1.7399916799466751E-4</v>
      </c>
      <c r="U175" s="407">
        <f t="shared" si="143"/>
        <v>2.332765891963914</v>
      </c>
      <c r="V175" s="409">
        <f t="shared" si="144"/>
        <v>1.088359341342039E-2</v>
      </c>
      <c r="W175" s="407">
        <f t="shared" si="145"/>
        <v>1.088359341342039E-2</v>
      </c>
      <c r="X175" s="407">
        <f t="shared" si="146"/>
        <v>2.332765891963914</v>
      </c>
      <c r="Y175" s="407">
        <f t="shared" si="147"/>
        <v>3.2650780240261169E-2</v>
      </c>
      <c r="Z175" s="407">
        <f t="shared" si="124"/>
        <v>0.37163522796174375</v>
      </c>
      <c r="AA175" s="407">
        <f t="shared" si="125"/>
        <v>0.14400000000000002</v>
      </c>
      <c r="AB175" s="407">
        <f t="shared" si="126"/>
        <v>0</v>
      </c>
      <c r="AC175" s="407">
        <f t="shared" si="148"/>
        <v>0.55188993560284094</v>
      </c>
      <c r="AD175" s="407">
        <f t="shared" si="149"/>
        <v>4.4195703932944062</v>
      </c>
      <c r="AE175" s="407">
        <f t="shared" si="150"/>
        <v>0.11719561476770683</v>
      </c>
      <c r="AF175" s="407">
        <f t="shared" si="127"/>
        <v>7.1711999999999998E-2</v>
      </c>
      <c r="AG175" s="407">
        <f t="shared" si="151"/>
        <v>0.19344171900378085</v>
      </c>
      <c r="AH175" s="407">
        <f t="shared" si="152"/>
        <v>0</v>
      </c>
      <c r="AI175">
        <f t="shared" si="128"/>
        <v>0</v>
      </c>
      <c r="AJ175" s="408">
        <f t="shared" si="129"/>
        <v>0.136629684</v>
      </c>
      <c r="AK175">
        <f t="shared" si="134"/>
        <v>4.8000000000000001E-2</v>
      </c>
      <c r="AL175" s="408">
        <f t="shared" si="130"/>
        <v>0.1215</v>
      </c>
      <c r="AM175" s="408">
        <f t="shared" si="135"/>
        <v>0.31645971316818772</v>
      </c>
      <c r="AN175" s="408">
        <f t="shared" si="153"/>
        <v>0.16949999999999998</v>
      </c>
      <c r="AO175" s="408">
        <f t="shared" si="154"/>
        <v>1.7827967146143764</v>
      </c>
      <c r="AP175">
        <f t="shared" si="131"/>
        <v>25.397999999999996</v>
      </c>
      <c r="AQ175" s="10">
        <f t="shared" si="155"/>
        <v>0.93440969617877989</v>
      </c>
      <c r="AR175" s="63">
        <f t="shared" si="156"/>
        <v>27.594496780142048</v>
      </c>
      <c r="AS175" s="63">
        <f t="shared" si="157"/>
        <v>9.672085950189043</v>
      </c>
      <c r="AT175" s="10"/>
      <c r="AU175">
        <f t="shared" si="158"/>
        <v>93.440969617877983</v>
      </c>
    </row>
    <row r="176" spans="7:47" x14ac:dyDescent="0.25">
      <c r="G176">
        <v>167</v>
      </c>
      <c r="H176">
        <f t="shared" si="120"/>
        <v>5.01</v>
      </c>
      <c r="I176" s="407">
        <f t="shared" si="136"/>
        <v>0.21792749999999997</v>
      </c>
      <c r="J176" s="408">
        <f t="shared" si="121"/>
        <v>1.4452034210526312</v>
      </c>
      <c r="K176" s="408">
        <f t="shared" si="132"/>
        <v>5.7326017105263158</v>
      </c>
      <c r="L176" s="408">
        <f t="shared" si="137"/>
        <v>4.2873982894736837</v>
      </c>
      <c r="M176" s="63">
        <f t="shared" si="122"/>
        <v>0</v>
      </c>
      <c r="N176" s="407">
        <f t="shared" si="138"/>
        <v>5.0273403582164446</v>
      </c>
      <c r="O176" s="407">
        <f t="shared" si="139"/>
        <v>0.52678551213764002</v>
      </c>
      <c r="P176">
        <f t="shared" si="123"/>
        <v>0.2</v>
      </c>
      <c r="Q176" s="407">
        <f t="shared" si="133"/>
        <v>0.72678551213764009</v>
      </c>
      <c r="R176" s="9">
        <f t="shared" si="140"/>
        <v>0.41719429208925235</v>
      </c>
      <c r="S176" s="9">
        <f t="shared" si="141"/>
        <v>1.740510773518524E-4</v>
      </c>
      <c r="T176" s="9">
        <f t="shared" si="142"/>
        <v>1.740510773518524E-4</v>
      </c>
      <c r="U176" s="407">
        <f t="shared" si="143"/>
        <v>2.3468984977858747</v>
      </c>
      <c r="V176" s="409">
        <f t="shared" si="144"/>
        <v>1.1015865117819192E-2</v>
      </c>
      <c r="W176" s="407">
        <f t="shared" si="145"/>
        <v>1.1015865117819192E-2</v>
      </c>
      <c r="X176" s="407">
        <f t="shared" si="146"/>
        <v>2.3468984977858747</v>
      </c>
      <c r="Y176" s="407">
        <f t="shared" si="147"/>
        <v>3.3047595353457575E-2</v>
      </c>
      <c r="Z176" s="407">
        <f t="shared" si="124"/>
        <v>0.37388332562526783</v>
      </c>
      <c r="AA176" s="407">
        <f t="shared" si="125"/>
        <v>0.14400000000000002</v>
      </c>
      <c r="AB176" s="407">
        <f t="shared" si="126"/>
        <v>0</v>
      </c>
      <c r="AC176" s="407">
        <f t="shared" si="148"/>
        <v>0.55459653736900538</v>
      </c>
      <c r="AD176" s="407">
        <f t="shared" si="149"/>
        <v>4.4459215600865312</v>
      </c>
      <c r="AE176" s="407">
        <f t="shared" si="150"/>
        <v>0.11859731111065352</v>
      </c>
      <c r="AF176" s="407">
        <f t="shared" si="127"/>
        <v>7.2144E-2</v>
      </c>
      <c r="AG176" s="407">
        <f t="shared" si="151"/>
        <v>0.19537551321549793</v>
      </c>
      <c r="AH176" s="407">
        <f t="shared" si="152"/>
        <v>0</v>
      </c>
      <c r="AI176">
        <f t="shared" si="128"/>
        <v>0</v>
      </c>
      <c r="AJ176" s="408">
        <f t="shared" si="129"/>
        <v>0.13662865800000001</v>
      </c>
      <c r="AK176">
        <f t="shared" si="134"/>
        <v>4.8000000000000001E-2</v>
      </c>
      <c r="AL176" s="408">
        <f t="shared" si="130"/>
        <v>0.1215</v>
      </c>
      <c r="AM176" s="408">
        <f t="shared" si="135"/>
        <v>0.31645971316818772</v>
      </c>
      <c r="AN176" s="408">
        <f t="shared" si="153"/>
        <v>0.16949999999999998</v>
      </c>
      <c r="AO176" s="408">
        <f t="shared" si="154"/>
        <v>1.7940761369173144</v>
      </c>
      <c r="AP176">
        <f t="shared" si="131"/>
        <v>25.550999999999998</v>
      </c>
      <c r="AQ176" s="10">
        <f t="shared" si="155"/>
        <v>0.93439125464729589</v>
      </c>
      <c r="AR176" s="63">
        <f t="shared" si="156"/>
        <v>27.729826868450267</v>
      </c>
      <c r="AS176" s="63">
        <f t="shared" si="157"/>
        <v>9.7687756607748959</v>
      </c>
      <c r="AT176" s="10"/>
      <c r="AU176">
        <f t="shared" si="158"/>
        <v>93.439125464729585</v>
      </c>
    </row>
    <row r="177" spans="7:47" x14ac:dyDescent="0.25">
      <c r="G177">
        <v>168</v>
      </c>
      <c r="H177">
        <f t="shared" si="120"/>
        <v>5.04</v>
      </c>
      <c r="I177" s="407">
        <f t="shared" si="136"/>
        <v>0.21795999999999996</v>
      </c>
      <c r="J177" s="408">
        <f t="shared" si="121"/>
        <v>1.4454189473684205</v>
      </c>
      <c r="K177" s="408">
        <f t="shared" si="132"/>
        <v>5.7627094736842102</v>
      </c>
      <c r="L177" s="408">
        <f t="shared" si="137"/>
        <v>4.3172905263157899</v>
      </c>
      <c r="M177" s="63">
        <f t="shared" si="122"/>
        <v>0</v>
      </c>
      <c r="N177" s="407">
        <f t="shared" si="138"/>
        <v>5.0572426276036007</v>
      </c>
      <c r="O177" s="407">
        <f t="shared" si="139"/>
        <v>0.53333888704160692</v>
      </c>
      <c r="P177">
        <f t="shared" si="123"/>
        <v>0.2</v>
      </c>
      <c r="Q177" s="407">
        <f t="shared" si="133"/>
        <v>0.73333888704160688</v>
      </c>
      <c r="R177" s="9">
        <f t="shared" si="140"/>
        <v>0.41725650917747154</v>
      </c>
      <c r="S177" s="9">
        <f t="shared" si="141"/>
        <v>1.7410299445096939E-4</v>
      </c>
      <c r="T177" s="9">
        <f t="shared" si="142"/>
        <v>1.7410299445096939E-4</v>
      </c>
      <c r="U177" s="407">
        <f t="shared" si="143"/>
        <v>2.3610337195115476</v>
      </c>
      <c r="V177" s="409">
        <f t="shared" si="144"/>
        <v>1.1148960449341067E-2</v>
      </c>
      <c r="W177" s="407">
        <f t="shared" si="145"/>
        <v>1.1148960449341067E-2</v>
      </c>
      <c r="X177" s="407">
        <f t="shared" si="146"/>
        <v>2.3610337195115476</v>
      </c>
      <c r="Y177" s="407">
        <f t="shared" si="147"/>
        <v>3.3446881348023198E-2</v>
      </c>
      <c r="Z177" s="407">
        <f t="shared" si="124"/>
        <v>0.37613142328879196</v>
      </c>
      <c r="AA177" s="407">
        <f t="shared" si="125"/>
        <v>0.14400000000000002</v>
      </c>
      <c r="AB177" s="407">
        <f t="shared" si="126"/>
        <v>0</v>
      </c>
      <c r="AC177" s="407">
        <f t="shared" si="148"/>
        <v>0.55730633641855365</v>
      </c>
      <c r="AD177" s="407">
        <f t="shared" si="149"/>
        <v>4.4722726627275797</v>
      </c>
      <c r="AE177" s="407">
        <f t="shared" si="150"/>
        <v>0.12000733661868263</v>
      </c>
      <c r="AF177" s="407">
        <f t="shared" si="127"/>
        <v>7.2576000000000002E-2</v>
      </c>
      <c r="AG177" s="407">
        <f t="shared" si="151"/>
        <v>0.19731928908807292</v>
      </c>
      <c r="AH177" s="407">
        <f t="shared" si="152"/>
        <v>0</v>
      </c>
      <c r="AI177">
        <f t="shared" si="128"/>
        <v>0</v>
      </c>
      <c r="AJ177" s="408">
        <f t="shared" si="129"/>
        <v>0.136627632</v>
      </c>
      <c r="AK177">
        <f t="shared" si="134"/>
        <v>4.8000000000000001E-2</v>
      </c>
      <c r="AL177" s="408">
        <f t="shared" si="130"/>
        <v>0.1215</v>
      </c>
      <c r="AM177" s="408">
        <f t="shared" si="135"/>
        <v>0.31645971316818772</v>
      </c>
      <c r="AN177" s="408">
        <f t="shared" si="153"/>
        <v>0.16949999999999998</v>
      </c>
      <c r="AO177" s="408">
        <f t="shared" si="154"/>
        <v>1.8054152079920254</v>
      </c>
      <c r="AP177">
        <f t="shared" si="131"/>
        <v>25.703999999999997</v>
      </c>
      <c r="AQ177" s="10">
        <f t="shared" si="155"/>
        <v>0.93437100736814227</v>
      </c>
      <c r="AR177" s="63">
        <f t="shared" si="156"/>
        <v>27.865316820927681</v>
      </c>
      <c r="AS177" s="63">
        <f t="shared" si="157"/>
        <v>9.8659644544036453</v>
      </c>
      <c r="AT177" s="10"/>
      <c r="AU177">
        <f t="shared" si="158"/>
        <v>93.43710073681423</v>
      </c>
    </row>
    <row r="178" spans="7:47" x14ac:dyDescent="0.25">
      <c r="G178">
        <v>169</v>
      </c>
      <c r="H178">
        <f t="shared" si="120"/>
        <v>5.07</v>
      </c>
      <c r="I178" s="407">
        <f t="shared" si="136"/>
        <v>0.21799250000000001</v>
      </c>
      <c r="J178" s="408">
        <f t="shared" si="121"/>
        <v>1.4456344736842104</v>
      </c>
      <c r="K178" s="408">
        <f t="shared" si="132"/>
        <v>5.7928172368421054</v>
      </c>
      <c r="L178" s="408">
        <f t="shared" si="137"/>
        <v>4.3471827631578952</v>
      </c>
      <c r="M178" s="63">
        <f t="shared" si="122"/>
        <v>0</v>
      </c>
      <c r="N178" s="407">
        <f t="shared" si="138"/>
        <v>5.0871460485513902</v>
      </c>
      <c r="O178" s="407">
        <f t="shared" si="139"/>
        <v>0.53993803612987179</v>
      </c>
      <c r="P178">
        <f t="shared" si="123"/>
        <v>0.2</v>
      </c>
      <c r="Q178" s="407">
        <f t="shared" si="133"/>
        <v>0.73993803612987175</v>
      </c>
      <c r="R178" s="9">
        <f t="shared" si="140"/>
        <v>0.41731872626569094</v>
      </c>
      <c r="S178" s="9">
        <f t="shared" si="141"/>
        <v>1.7415491929201869E-4</v>
      </c>
      <c r="T178" s="9">
        <f t="shared" si="142"/>
        <v>1.7415491929201869E-4</v>
      </c>
      <c r="U178" s="407">
        <f t="shared" si="143"/>
        <v>2.3751715473821604</v>
      </c>
      <c r="V178" s="409">
        <f t="shared" si="144"/>
        <v>1.1282879758987532E-2</v>
      </c>
      <c r="W178" s="407">
        <f t="shared" si="145"/>
        <v>1.1282879758987532E-2</v>
      </c>
      <c r="X178" s="407">
        <f t="shared" si="146"/>
        <v>2.3751715473821604</v>
      </c>
      <c r="Y178" s="407">
        <f t="shared" si="147"/>
        <v>3.3848639276962598E-2</v>
      </c>
      <c r="Z178" s="407">
        <f t="shared" si="124"/>
        <v>0.37837952095231608</v>
      </c>
      <c r="AA178" s="407">
        <f t="shared" si="125"/>
        <v>0.14400000000000002</v>
      </c>
      <c r="AB178" s="407">
        <f t="shared" si="126"/>
        <v>0</v>
      </c>
      <c r="AC178" s="407">
        <f t="shared" si="148"/>
        <v>0.56001933874634835</v>
      </c>
      <c r="AD178" s="407">
        <f t="shared" si="149"/>
        <v>4.4986236828388142</v>
      </c>
      <c r="AE178" s="407">
        <f t="shared" si="150"/>
        <v>0.12142569023878955</v>
      </c>
      <c r="AF178" s="407">
        <f t="shared" si="127"/>
        <v>7.3008000000000003E-2</v>
      </c>
      <c r="AG178" s="407">
        <f t="shared" si="151"/>
        <v>0.19927306410989812</v>
      </c>
      <c r="AH178" s="407">
        <f t="shared" si="152"/>
        <v>0</v>
      </c>
      <c r="AI178">
        <f t="shared" si="128"/>
        <v>0</v>
      </c>
      <c r="AJ178" s="408">
        <f t="shared" si="129"/>
        <v>0.13662660600000001</v>
      </c>
      <c r="AK178">
        <f t="shared" si="134"/>
        <v>4.8000000000000001E-2</v>
      </c>
      <c r="AL178" s="408">
        <f t="shared" si="130"/>
        <v>0.1215</v>
      </c>
      <c r="AM178" s="408">
        <f t="shared" si="135"/>
        <v>0.31645971316818772</v>
      </c>
      <c r="AN178" s="408">
        <f t="shared" si="153"/>
        <v>0.16949999999999998</v>
      </c>
      <c r="AO178" s="408">
        <f t="shared" si="154"/>
        <v>1.8168140796643979</v>
      </c>
      <c r="AP178">
        <f t="shared" si="131"/>
        <v>25.856999999999999</v>
      </c>
      <c r="AQ178" s="10">
        <f t="shared" si="155"/>
        <v>0.93434898151608781</v>
      </c>
      <c r="AR178" s="63">
        <f t="shared" si="156"/>
        <v>28.000966937317418</v>
      </c>
      <c r="AS178" s="63">
        <f t="shared" si="157"/>
        <v>9.9636532054949054</v>
      </c>
      <c r="AT178" s="10"/>
      <c r="AU178">
        <f t="shared" si="158"/>
        <v>93.434898151608778</v>
      </c>
    </row>
    <row r="179" spans="7:47" x14ac:dyDescent="0.25">
      <c r="G179">
        <v>170</v>
      </c>
      <c r="H179">
        <f t="shared" si="120"/>
        <v>5.0999999999999996</v>
      </c>
      <c r="I179" s="407">
        <f t="shared" si="136"/>
        <v>0.218025</v>
      </c>
      <c r="J179" s="408">
        <f t="shared" si="121"/>
        <v>1.4458499999999999</v>
      </c>
      <c r="K179" s="408">
        <f t="shared" si="132"/>
        <v>5.8229249999999997</v>
      </c>
      <c r="L179" s="408">
        <f t="shared" si="137"/>
        <v>4.3770749999999996</v>
      </c>
      <c r="M179" s="63">
        <f t="shared" si="122"/>
        <v>0</v>
      </c>
      <c r="N179" s="407">
        <f t="shared" si="138"/>
        <v>5.1170506008710719</v>
      </c>
      <c r="O179" s="407">
        <f t="shared" si="139"/>
        <v>0.54658308847822057</v>
      </c>
      <c r="P179">
        <f t="shared" si="123"/>
        <v>0.2</v>
      </c>
      <c r="Q179" s="407">
        <f t="shared" si="133"/>
        <v>0.74658308847822052</v>
      </c>
      <c r="R179" s="9">
        <f t="shared" si="140"/>
        <v>0.41738094335391018</v>
      </c>
      <c r="S179" s="9">
        <f t="shared" si="141"/>
        <v>1.7420685187499998E-4</v>
      </c>
      <c r="T179" s="9">
        <f t="shared" si="142"/>
        <v>1.7420685187499998E-4</v>
      </c>
      <c r="U179" s="407">
        <f t="shared" si="143"/>
        <v>2.3893119718613653</v>
      </c>
      <c r="V179" s="409">
        <f t="shared" si="144"/>
        <v>1.1417623397760092E-2</v>
      </c>
      <c r="W179" s="407">
        <f t="shared" si="145"/>
        <v>1.1417623397760092E-2</v>
      </c>
      <c r="X179" s="407">
        <f t="shared" si="146"/>
        <v>2.3893119718613653</v>
      </c>
      <c r="Y179" s="407">
        <f t="shared" si="147"/>
        <v>3.4252870193280278E-2</v>
      </c>
      <c r="Z179" s="407">
        <f t="shared" si="124"/>
        <v>0.3806276186158401</v>
      </c>
      <c r="AA179" s="407">
        <f t="shared" si="125"/>
        <v>0.14400000000000002</v>
      </c>
      <c r="AB179" s="407">
        <f t="shared" si="126"/>
        <v>0</v>
      </c>
      <c r="AC179" s="407">
        <f t="shared" si="148"/>
        <v>0.56273555036105261</v>
      </c>
      <c r="AD179" s="407">
        <f t="shared" si="149"/>
        <v>4.5249746024696043</v>
      </c>
      <c r="AE179" s="407">
        <f t="shared" si="150"/>
        <v>0.12285237091796972</v>
      </c>
      <c r="AF179" s="407">
        <f t="shared" si="127"/>
        <v>7.3439999999999991E-2</v>
      </c>
      <c r="AG179" s="407">
        <f t="shared" si="151"/>
        <v>0.20123685589041268</v>
      </c>
      <c r="AH179" s="407">
        <f t="shared" si="152"/>
        <v>0</v>
      </c>
      <c r="AI179">
        <f t="shared" si="128"/>
        <v>0</v>
      </c>
      <c r="AJ179" s="408">
        <f t="shared" si="129"/>
        <v>0.13662558</v>
      </c>
      <c r="AK179">
        <f t="shared" si="134"/>
        <v>4.8000000000000001E-2</v>
      </c>
      <c r="AL179" s="408">
        <f t="shared" si="130"/>
        <v>0.1215</v>
      </c>
      <c r="AM179" s="408">
        <f t="shared" si="135"/>
        <v>0.31645971316818772</v>
      </c>
      <c r="AN179" s="408">
        <f t="shared" si="153"/>
        <v>0.16949999999999998</v>
      </c>
      <c r="AO179" s="408">
        <f t="shared" si="154"/>
        <v>1.8282729049793209</v>
      </c>
      <c r="AP179">
        <f t="shared" si="131"/>
        <v>26.009999999999998</v>
      </c>
      <c r="AQ179" s="10">
        <f t="shared" si="155"/>
        <v>0.93432520360656768</v>
      </c>
      <c r="AR179" s="63">
        <f t="shared" si="156"/>
        <v>28.136777518052629</v>
      </c>
      <c r="AS179" s="63">
        <f t="shared" si="157"/>
        <v>10.061842794520635</v>
      </c>
      <c r="AT179" s="10"/>
      <c r="AU179">
        <f t="shared" si="158"/>
        <v>93.432520360656767</v>
      </c>
    </row>
    <row r="180" spans="7:47" x14ac:dyDescent="0.25">
      <c r="G180">
        <v>171</v>
      </c>
      <c r="H180">
        <f t="shared" si="120"/>
        <v>5.13</v>
      </c>
      <c r="I180" s="407">
        <f t="shared" si="136"/>
        <v>0.21805749999999999</v>
      </c>
      <c r="J180" s="408">
        <f t="shared" si="121"/>
        <v>1.4460655263157893</v>
      </c>
      <c r="K180" s="408">
        <f t="shared" si="132"/>
        <v>5.8530327631578949</v>
      </c>
      <c r="L180" s="408">
        <f t="shared" si="137"/>
        <v>4.4069672368421049</v>
      </c>
      <c r="M180" s="63">
        <f t="shared" si="122"/>
        <v>0</v>
      </c>
      <c r="N180" s="407">
        <f t="shared" si="138"/>
        <v>5.1469562648423501</v>
      </c>
      <c r="O180" s="407">
        <f t="shared" si="139"/>
        <v>0.55327417425322289</v>
      </c>
      <c r="P180">
        <f t="shared" si="123"/>
        <v>0.2</v>
      </c>
      <c r="Q180" s="407">
        <f t="shared" si="133"/>
        <v>0.75327417425322296</v>
      </c>
      <c r="R180" s="9">
        <f t="shared" si="140"/>
        <v>0.41744316044212942</v>
      </c>
      <c r="S180" s="9">
        <f t="shared" si="141"/>
        <v>1.7425879219991341E-4</v>
      </c>
      <c r="T180" s="9">
        <f t="shared" si="142"/>
        <v>1.7425879219991341E-4</v>
      </c>
      <c r="U180" s="407">
        <f t="shared" si="143"/>
        <v>2.4034549836288037</v>
      </c>
      <c r="V180" s="409">
        <f t="shared" si="144"/>
        <v>1.1553191716660267E-2</v>
      </c>
      <c r="W180" s="407">
        <f t="shared" si="145"/>
        <v>1.1553191716660267E-2</v>
      </c>
      <c r="X180" s="407">
        <f t="shared" si="146"/>
        <v>2.4034549836288037</v>
      </c>
      <c r="Y180" s="407">
        <f t="shared" si="147"/>
        <v>3.4659575149980804E-2</v>
      </c>
      <c r="Z180" s="407">
        <f t="shared" si="124"/>
        <v>0.38287571627936429</v>
      </c>
      <c r="AA180" s="407">
        <f t="shared" si="125"/>
        <v>0.14400000000000002</v>
      </c>
      <c r="AB180" s="407">
        <f t="shared" si="126"/>
        <v>0</v>
      </c>
      <c r="AC180" s="407">
        <f t="shared" si="148"/>
        <v>0.56545497728517424</v>
      </c>
      <c r="AD180" s="407">
        <f t="shared" si="149"/>
        <v>4.5513254040850324</v>
      </c>
      <c r="AE180" s="407">
        <f t="shared" si="150"/>
        <v>0.1242873776032187</v>
      </c>
      <c r="AF180" s="407">
        <f t="shared" si="127"/>
        <v>7.3871999999999993E-2</v>
      </c>
      <c r="AG180" s="407">
        <f t="shared" si="151"/>
        <v>0.2032106821605581</v>
      </c>
      <c r="AH180" s="407">
        <f t="shared" si="152"/>
        <v>0</v>
      </c>
      <c r="AI180">
        <f t="shared" si="128"/>
        <v>0</v>
      </c>
      <c r="AJ180" s="408">
        <f t="shared" si="129"/>
        <v>0.13662455400000001</v>
      </c>
      <c r="AK180">
        <f t="shared" si="134"/>
        <v>4.8000000000000001E-2</v>
      </c>
      <c r="AL180" s="408">
        <f t="shared" si="130"/>
        <v>0.1215</v>
      </c>
      <c r="AM180" s="408">
        <f t="shared" si="135"/>
        <v>0.31645971316818772</v>
      </c>
      <c r="AN180" s="408">
        <f t="shared" si="153"/>
        <v>0.16949999999999998</v>
      </c>
      <c r="AO180" s="408">
        <f t="shared" si="154"/>
        <v>1.8397918382078153</v>
      </c>
      <c r="AP180">
        <f t="shared" si="131"/>
        <v>26.162999999999997</v>
      </c>
      <c r="AQ180" s="10">
        <f t="shared" si="155"/>
        <v>0.93429969951433378</v>
      </c>
      <c r="AR180" s="63">
        <f t="shared" si="156"/>
        <v>28.272748864258713</v>
      </c>
      <c r="AS180" s="63">
        <f t="shared" si="157"/>
        <v>10.160534108027905</v>
      </c>
      <c r="AT180" s="10"/>
      <c r="AU180">
        <f t="shared" si="158"/>
        <v>93.429969951433378</v>
      </c>
    </row>
    <row r="181" spans="7:47" x14ac:dyDescent="0.25">
      <c r="G181">
        <v>172</v>
      </c>
      <c r="H181">
        <f t="shared" si="120"/>
        <v>5.16</v>
      </c>
      <c r="I181" s="407">
        <f t="shared" si="136"/>
        <v>0.21809000000000001</v>
      </c>
      <c r="J181" s="408">
        <f t="shared" si="121"/>
        <v>1.4462810526315786</v>
      </c>
      <c r="K181" s="408">
        <f t="shared" si="132"/>
        <v>5.8831405263157892</v>
      </c>
      <c r="L181" s="408">
        <f t="shared" si="137"/>
        <v>4.4368594736842111</v>
      </c>
      <c r="M181" s="63">
        <f t="shared" si="122"/>
        <v>0</v>
      </c>
      <c r="N181" s="407">
        <f t="shared" si="138"/>
        <v>5.176863021199881</v>
      </c>
      <c r="O181" s="407">
        <f t="shared" si="139"/>
        <v>0.5600114247189304</v>
      </c>
      <c r="P181">
        <f t="shared" si="123"/>
        <v>0.2</v>
      </c>
      <c r="Q181" s="407">
        <f t="shared" si="133"/>
        <v>0.76001142471893046</v>
      </c>
      <c r="R181" s="9">
        <f t="shared" si="140"/>
        <v>0.41750537753034861</v>
      </c>
      <c r="S181" s="9">
        <f t="shared" si="141"/>
        <v>1.7431074026675892E-4</v>
      </c>
      <c r="T181" s="9">
        <f t="shared" si="142"/>
        <v>1.7431074026675892E-4</v>
      </c>
      <c r="U181" s="407">
        <f t="shared" si="143"/>
        <v>2.417600573573885</v>
      </c>
      <c r="V181" s="409">
        <f t="shared" si="144"/>
        <v>1.1689585066689557E-2</v>
      </c>
      <c r="W181" s="407">
        <f t="shared" si="145"/>
        <v>1.1689585066689557E-2</v>
      </c>
      <c r="X181" s="407">
        <f t="shared" si="146"/>
        <v>2.417600573573885</v>
      </c>
      <c r="Y181" s="407">
        <f t="shared" si="147"/>
        <v>3.506875520006867E-2</v>
      </c>
      <c r="Z181" s="407">
        <f t="shared" si="124"/>
        <v>0.38512381394288842</v>
      </c>
      <c r="AA181" s="407">
        <f t="shared" si="125"/>
        <v>0.14400000000000002</v>
      </c>
      <c r="AB181" s="407">
        <f t="shared" si="126"/>
        <v>0</v>
      </c>
      <c r="AC181" s="407">
        <f t="shared" si="148"/>
        <v>0.56817762555510687</v>
      </c>
      <c r="AD181" s="407">
        <f t="shared" si="149"/>
        <v>4.5776760705539203</v>
      </c>
      <c r="AE181" s="407">
        <f t="shared" si="150"/>
        <v>0.12573070924153187</v>
      </c>
      <c r="AF181" s="407">
        <f t="shared" si="127"/>
        <v>7.4303999999999995E-2</v>
      </c>
      <c r="AG181" s="407">
        <f t="shared" si="151"/>
        <v>0.20519456077323661</v>
      </c>
      <c r="AH181" s="407">
        <f t="shared" si="152"/>
        <v>0</v>
      </c>
      <c r="AI181">
        <f t="shared" si="128"/>
        <v>0</v>
      </c>
      <c r="AJ181" s="408">
        <f t="shared" si="129"/>
        <v>0.13662352799999999</v>
      </c>
      <c r="AK181">
        <f t="shared" si="134"/>
        <v>4.8000000000000001E-2</v>
      </c>
      <c r="AL181" s="408">
        <f t="shared" si="130"/>
        <v>0.1215</v>
      </c>
      <c r="AM181" s="408">
        <f t="shared" si="135"/>
        <v>0.31645971316818772</v>
      </c>
      <c r="AN181" s="408">
        <f t="shared" si="153"/>
        <v>0.16949999999999998</v>
      </c>
      <c r="AO181" s="408">
        <f t="shared" si="154"/>
        <v>1.85137103485423</v>
      </c>
      <c r="AP181">
        <f t="shared" si="131"/>
        <v>26.315999999999999</v>
      </c>
      <c r="AQ181" s="10">
        <f t="shared" si="155"/>
        <v>0.93427249449146865</v>
      </c>
      <c r="AR181" s="63">
        <f t="shared" si="156"/>
        <v>28.408881277755345</v>
      </c>
      <c r="AS181" s="63">
        <f t="shared" si="157"/>
        <v>10.25972803866183</v>
      </c>
      <c r="AT181" s="10"/>
      <c r="AU181">
        <f t="shared" si="158"/>
        <v>93.427249449146871</v>
      </c>
    </row>
    <row r="182" spans="7:47" x14ac:dyDescent="0.25">
      <c r="G182">
        <v>173</v>
      </c>
      <c r="H182">
        <f t="shared" si="120"/>
        <v>5.1899999999999995</v>
      </c>
      <c r="I182" s="407">
        <f t="shared" si="136"/>
        <v>0.21812249999999997</v>
      </c>
      <c r="J182" s="408">
        <f t="shared" si="121"/>
        <v>1.4464965789473681</v>
      </c>
      <c r="K182" s="408">
        <f t="shared" si="132"/>
        <v>5.9132482894736835</v>
      </c>
      <c r="L182" s="408">
        <f t="shared" si="137"/>
        <v>4.4667517105263155</v>
      </c>
      <c r="M182" s="63">
        <f t="shared" si="122"/>
        <v>0</v>
      </c>
      <c r="N182" s="407">
        <f t="shared" si="138"/>
        <v>5.206770851120254</v>
      </c>
      <c r="O182" s="407">
        <f t="shared" si="139"/>
        <v>0.56679497224364594</v>
      </c>
      <c r="P182">
        <f t="shared" si="123"/>
        <v>0.2</v>
      </c>
      <c r="Q182" s="407">
        <f t="shared" si="133"/>
        <v>0.76679497224364601</v>
      </c>
      <c r="R182" s="9">
        <f t="shared" si="140"/>
        <v>0.41756759461856785</v>
      </c>
      <c r="S182" s="9">
        <f t="shared" si="141"/>
        <v>1.7436269607553663E-4</v>
      </c>
      <c r="T182" s="9">
        <f t="shared" si="142"/>
        <v>1.7436269607553663E-4</v>
      </c>
      <c r="U182" s="407">
        <f t="shared" si="143"/>
        <v>2.4317487327897869</v>
      </c>
      <c r="V182" s="409">
        <f t="shared" si="144"/>
        <v>1.1826803798849468E-2</v>
      </c>
      <c r="W182" s="407">
        <f t="shared" si="145"/>
        <v>1.1826803798849468E-2</v>
      </c>
      <c r="X182" s="407">
        <f t="shared" si="146"/>
        <v>2.4317487327897869</v>
      </c>
      <c r="Y182" s="407">
        <f t="shared" si="147"/>
        <v>3.5480411396548409E-2</v>
      </c>
      <c r="Z182" s="407">
        <f t="shared" si="124"/>
        <v>0.38737191160641243</v>
      </c>
      <c r="AA182" s="407">
        <f t="shared" si="125"/>
        <v>0.14400000000000002</v>
      </c>
      <c r="AB182" s="407">
        <f t="shared" si="126"/>
        <v>0</v>
      </c>
      <c r="AC182" s="407">
        <f t="shared" si="148"/>
        <v>0.57090350122117228</v>
      </c>
      <c r="AD182" s="407">
        <f t="shared" si="149"/>
        <v>4.6040265851372748</v>
      </c>
      <c r="AE182" s="407">
        <f t="shared" si="150"/>
        <v>0.12718236477990477</v>
      </c>
      <c r="AF182" s="407">
        <f t="shared" si="127"/>
        <v>7.4735999999999997E-2</v>
      </c>
      <c r="AG182" s="407">
        <f t="shared" si="151"/>
        <v>0.20718850970377484</v>
      </c>
      <c r="AH182" s="407">
        <f t="shared" si="152"/>
        <v>0</v>
      </c>
      <c r="AI182">
        <f t="shared" si="128"/>
        <v>0</v>
      </c>
      <c r="AJ182" s="408">
        <f t="shared" si="129"/>
        <v>0.13662250200000001</v>
      </c>
      <c r="AK182">
        <f t="shared" si="134"/>
        <v>4.8000000000000001E-2</v>
      </c>
      <c r="AL182" s="408">
        <f t="shared" si="130"/>
        <v>0.1215</v>
      </c>
      <c r="AM182" s="408">
        <f t="shared" si="135"/>
        <v>0.31645971316818772</v>
      </c>
      <c r="AN182" s="408">
        <f t="shared" si="153"/>
        <v>0.16949999999999998</v>
      </c>
      <c r="AO182" s="408">
        <f t="shared" si="154"/>
        <v>1.8630106516635181</v>
      </c>
      <c r="AP182">
        <f t="shared" si="131"/>
        <v>26.468999999999994</v>
      </c>
      <c r="AQ182" s="10">
        <f t="shared" si="155"/>
        <v>0.9342436131847871</v>
      </c>
      <c r="AR182" s="63">
        <f t="shared" si="156"/>
        <v>28.545175061058615</v>
      </c>
      <c r="AS182" s="63">
        <f t="shared" si="157"/>
        <v>10.359425485188742</v>
      </c>
      <c r="AT182" s="10"/>
      <c r="AU182">
        <f t="shared" si="158"/>
        <v>93.424361318478716</v>
      </c>
    </row>
    <row r="183" spans="7:47" x14ac:dyDescent="0.25">
      <c r="G183">
        <v>174</v>
      </c>
      <c r="H183">
        <f t="shared" si="120"/>
        <v>5.22</v>
      </c>
      <c r="I183" s="407">
        <f t="shared" si="136"/>
        <v>0.21815499999999999</v>
      </c>
      <c r="J183" s="408">
        <f t="shared" si="121"/>
        <v>1.4467121052631575</v>
      </c>
      <c r="K183" s="408">
        <f t="shared" si="132"/>
        <v>5.9433560526315787</v>
      </c>
      <c r="L183" s="408">
        <f t="shared" si="137"/>
        <v>4.4966439473684208</v>
      </c>
      <c r="M183" s="63">
        <f t="shared" si="122"/>
        <v>0</v>
      </c>
      <c r="N183" s="407">
        <f t="shared" si="138"/>
        <v>5.2366797362094086</v>
      </c>
      <c r="O183" s="407">
        <f t="shared" si="139"/>
        <v>0.57362495030676441</v>
      </c>
      <c r="P183">
        <f t="shared" si="123"/>
        <v>0.2</v>
      </c>
      <c r="Q183" s="407">
        <f t="shared" si="133"/>
        <v>0.77362495030676448</v>
      </c>
      <c r="R183" s="9">
        <f t="shared" si="140"/>
        <v>0.41762981170678715</v>
      </c>
      <c r="S183" s="9">
        <f t="shared" si="141"/>
        <v>1.7441465962624652E-4</v>
      </c>
      <c r="T183" s="9">
        <f t="shared" si="142"/>
        <v>1.7441465962624652E-4</v>
      </c>
      <c r="U183" s="407">
        <f t="shared" si="143"/>
        <v>2.4458994525676565</v>
      </c>
      <c r="V183" s="409">
        <f t="shared" si="144"/>
        <v>1.1964848264141523E-2</v>
      </c>
      <c r="W183" s="407">
        <f t="shared" si="145"/>
        <v>1.1964848264141523E-2</v>
      </c>
      <c r="X183" s="407">
        <f t="shared" si="146"/>
        <v>2.4458994525676565</v>
      </c>
      <c r="Y183" s="407">
        <f t="shared" si="147"/>
        <v>3.5894544792424571E-2</v>
      </c>
      <c r="Z183" s="407">
        <f t="shared" si="124"/>
        <v>0.38962000926993656</v>
      </c>
      <c r="AA183" s="407">
        <f t="shared" si="125"/>
        <v>0.14400000000000002</v>
      </c>
      <c r="AB183" s="407">
        <f t="shared" si="126"/>
        <v>0</v>
      </c>
      <c r="AC183" s="407">
        <f t="shared" si="148"/>
        <v>0.57363261034766511</v>
      </c>
      <c r="AD183" s="407">
        <f t="shared" si="149"/>
        <v>4.6303769314771213</v>
      </c>
      <c r="AE183" s="407">
        <f t="shared" si="150"/>
        <v>0.12864234316533291</v>
      </c>
      <c r="AF183" s="407">
        <f t="shared" si="127"/>
        <v>7.5167999999999999E-2</v>
      </c>
      <c r="AG183" s="407">
        <f t="shared" si="151"/>
        <v>0.20919254705039017</v>
      </c>
      <c r="AH183" s="407">
        <f t="shared" si="152"/>
        <v>0</v>
      </c>
      <c r="AI183">
        <f t="shared" si="128"/>
        <v>0</v>
      </c>
      <c r="AJ183" s="408">
        <f t="shared" si="129"/>
        <v>0.13662147599999999</v>
      </c>
      <c r="AK183">
        <f t="shared" si="134"/>
        <v>4.8000000000000001E-2</v>
      </c>
      <c r="AL183" s="408">
        <f t="shared" si="130"/>
        <v>0.1215</v>
      </c>
      <c r="AM183" s="408">
        <f t="shared" si="135"/>
        <v>0.31645971316818772</v>
      </c>
      <c r="AN183" s="408">
        <f t="shared" si="153"/>
        <v>0.16949999999999998</v>
      </c>
      <c r="AO183" s="408">
        <f t="shared" si="154"/>
        <v>1.8747108466285876</v>
      </c>
      <c r="AP183">
        <f t="shared" si="131"/>
        <v>26.621999999999996</v>
      </c>
      <c r="AQ183" s="10">
        <f t="shared" si="155"/>
        <v>0.9342130796526511</v>
      </c>
      <c r="AR183" s="63">
        <f t="shared" si="156"/>
        <v>28.681630517383255</v>
      </c>
      <c r="AS183" s="63">
        <f t="shared" si="157"/>
        <v>10.459627352519508</v>
      </c>
      <c r="AT183" s="10"/>
      <c r="AU183">
        <f t="shared" si="158"/>
        <v>93.421307965265115</v>
      </c>
    </row>
    <row r="184" spans="7:47" x14ac:dyDescent="0.25">
      <c r="G184">
        <v>175</v>
      </c>
      <c r="H184">
        <f t="shared" si="120"/>
        <v>5.25</v>
      </c>
      <c r="I184" s="407">
        <f t="shared" si="136"/>
        <v>0.21818750000000001</v>
      </c>
      <c r="J184" s="408">
        <f t="shared" si="121"/>
        <v>1.4469276315789474</v>
      </c>
      <c r="K184" s="408">
        <f t="shared" si="132"/>
        <v>5.9734638157894739</v>
      </c>
      <c r="L184" s="408">
        <f t="shared" si="137"/>
        <v>4.5265361842105261</v>
      </c>
      <c r="M184" s="63">
        <f t="shared" si="122"/>
        <v>0</v>
      </c>
      <c r="N184" s="407">
        <f t="shared" si="138"/>
        <v>5.2665896584904814</v>
      </c>
      <c r="O184" s="407">
        <f t="shared" si="139"/>
        <v>0.58050149350568281</v>
      </c>
      <c r="P184">
        <f t="shared" si="123"/>
        <v>0.2</v>
      </c>
      <c r="Q184" s="407">
        <f t="shared" si="133"/>
        <v>0.78050149350568288</v>
      </c>
      <c r="R184" s="9">
        <f t="shared" si="140"/>
        <v>0.4176920287950065</v>
      </c>
      <c r="S184" s="9">
        <f t="shared" si="141"/>
        <v>1.7446663091888852E-4</v>
      </c>
      <c r="T184" s="9">
        <f t="shared" si="142"/>
        <v>1.7446663091888852E-4</v>
      </c>
      <c r="U184" s="407">
        <f t="shared" si="143"/>
        <v>2.4600527243910064</v>
      </c>
      <c r="V184" s="409">
        <f t="shared" si="144"/>
        <v>1.2103718813567227E-2</v>
      </c>
      <c r="W184" s="407">
        <f t="shared" si="145"/>
        <v>1.2103718813567227E-2</v>
      </c>
      <c r="X184" s="407">
        <f t="shared" si="146"/>
        <v>2.4600527243910064</v>
      </c>
      <c r="Y184" s="407">
        <f t="shared" si="147"/>
        <v>3.6311156440701681E-2</v>
      </c>
      <c r="Z184" s="407">
        <f t="shared" si="124"/>
        <v>0.39186810693346069</v>
      </c>
      <c r="AA184" s="407">
        <f t="shared" si="125"/>
        <v>0.14400000000000002</v>
      </c>
      <c r="AB184" s="407">
        <f t="shared" si="126"/>
        <v>0</v>
      </c>
      <c r="AC184" s="407">
        <f t="shared" si="148"/>
        <v>0.57636495901289364</v>
      </c>
      <c r="AD184" s="407">
        <f t="shared" si="149"/>
        <v>4.6567270935857161</v>
      </c>
      <c r="AE184" s="407">
        <f t="shared" si="150"/>
        <v>0.13011064334481165</v>
      </c>
      <c r="AF184" s="407">
        <f t="shared" si="127"/>
        <v>7.5600000000000001E-2</v>
      </c>
      <c r="AG184" s="407">
        <f t="shared" si="151"/>
        <v>0.21120669103466139</v>
      </c>
      <c r="AH184" s="407">
        <f t="shared" si="152"/>
        <v>0</v>
      </c>
      <c r="AI184">
        <f t="shared" si="128"/>
        <v>0</v>
      </c>
      <c r="AJ184" s="408">
        <f t="shared" si="129"/>
        <v>0.13662045</v>
      </c>
      <c r="AK184">
        <f t="shared" si="134"/>
        <v>4.8000000000000001E-2</v>
      </c>
      <c r="AL184" s="408">
        <f t="shared" si="130"/>
        <v>0.1215</v>
      </c>
      <c r="AM184" s="408">
        <f t="shared" si="135"/>
        <v>0.31645971316818772</v>
      </c>
      <c r="AN184" s="408">
        <f t="shared" si="153"/>
        <v>0.16949999999999998</v>
      </c>
      <c r="AO184" s="408">
        <f t="shared" si="154"/>
        <v>1.8864717789977241</v>
      </c>
      <c r="AP184">
        <f t="shared" si="131"/>
        <v>26.774999999999999</v>
      </c>
      <c r="AQ184" s="10">
        <f t="shared" si="155"/>
        <v>0.93418091738121856</v>
      </c>
      <c r="AR184" s="63">
        <f t="shared" si="156"/>
        <v>28.818247950644682</v>
      </c>
      <c r="AS184" s="63">
        <f t="shared" si="157"/>
        <v>10.560334551733069</v>
      </c>
      <c r="AT184" s="10"/>
      <c r="AU184">
        <f t="shared" si="158"/>
        <v>93.418091738121859</v>
      </c>
    </row>
    <row r="185" spans="7:47" x14ac:dyDescent="0.25">
      <c r="G185">
        <v>176</v>
      </c>
      <c r="H185">
        <f t="shared" si="120"/>
        <v>5.28</v>
      </c>
      <c r="I185" s="407">
        <f t="shared" si="136"/>
        <v>0.21821999999999997</v>
      </c>
      <c r="J185" s="408">
        <f t="shared" si="121"/>
        <v>1.4471431578947365</v>
      </c>
      <c r="K185" s="408">
        <f t="shared" si="132"/>
        <v>6.0035715789473683</v>
      </c>
      <c r="L185" s="408">
        <f t="shared" si="137"/>
        <v>4.5564284210526322</v>
      </c>
      <c r="M185" s="63">
        <f t="shared" si="122"/>
        <v>0</v>
      </c>
      <c r="N185" s="407">
        <f t="shared" si="138"/>
        <v>5.2965006003920614</v>
      </c>
      <c r="O185" s="407">
        <f t="shared" si="139"/>
        <v>0.58742473756278457</v>
      </c>
      <c r="P185">
        <f t="shared" si="123"/>
        <v>0.2</v>
      </c>
      <c r="Q185" s="407">
        <f t="shared" si="133"/>
        <v>0.78742473756278453</v>
      </c>
      <c r="R185" s="9">
        <f t="shared" si="140"/>
        <v>0.41775424588322563</v>
      </c>
      <c r="S185" s="9">
        <f t="shared" si="141"/>
        <v>1.7451860995346255E-4</v>
      </c>
      <c r="T185" s="9">
        <f t="shared" si="142"/>
        <v>1.7451860995346255E-4</v>
      </c>
      <c r="U185" s="407">
        <f t="shared" si="143"/>
        <v>2.4742085399303035</v>
      </c>
      <c r="V185" s="409">
        <f t="shared" si="144"/>
        <v>1.2243415798128088E-2</v>
      </c>
      <c r="W185" s="407">
        <f t="shared" si="145"/>
        <v>1.2243415798128088E-2</v>
      </c>
      <c r="X185" s="407">
        <f t="shared" si="146"/>
        <v>2.4742085399303035</v>
      </c>
      <c r="Y185" s="407">
        <f t="shared" si="147"/>
        <v>3.6730247394384269E-2</v>
      </c>
      <c r="Z185" s="407">
        <f t="shared" si="124"/>
        <v>0.39411620459698476</v>
      </c>
      <c r="AA185" s="407">
        <f t="shared" si="125"/>
        <v>0.14400000000000002</v>
      </c>
      <c r="AB185" s="407">
        <f t="shared" si="126"/>
        <v>0</v>
      </c>
      <c r="AC185" s="407">
        <f t="shared" si="148"/>
        <v>0.5791005533092235</v>
      </c>
      <c r="AD185" s="407">
        <f t="shared" si="149"/>
        <v>4.6830770558351293</v>
      </c>
      <c r="AE185" s="407">
        <f t="shared" si="150"/>
        <v>0.13158726426533654</v>
      </c>
      <c r="AF185" s="407">
        <f t="shared" si="127"/>
        <v>7.6032000000000002E-2</v>
      </c>
      <c r="AG185" s="407">
        <f t="shared" si="151"/>
        <v>0.21323096000200356</v>
      </c>
      <c r="AH185" s="407">
        <f t="shared" si="152"/>
        <v>0</v>
      </c>
      <c r="AI185">
        <f t="shared" si="128"/>
        <v>0</v>
      </c>
      <c r="AJ185" s="408">
        <f t="shared" si="129"/>
        <v>0.13661942399999999</v>
      </c>
      <c r="AK185">
        <f t="shared" si="134"/>
        <v>4.8000000000000001E-2</v>
      </c>
      <c r="AL185" s="408">
        <f t="shared" si="130"/>
        <v>0.1215</v>
      </c>
      <c r="AM185" s="408">
        <f t="shared" si="135"/>
        <v>0.31645971316818772</v>
      </c>
      <c r="AN185" s="408">
        <f t="shared" si="153"/>
        <v>0.16949999999999998</v>
      </c>
      <c r="AO185" s="408">
        <f t="shared" si="154"/>
        <v>1.898293609282093</v>
      </c>
      <c r="AP185">
        <f t="shared" si="131"/>
        <v>26.928000000000001</v>
      </c>
      <c r="AQ185" s="10">
        <f t="shared" si="155"/>
        <v>0.93414714930015008</v>
      </c>
      <c r="AR185" s="63">
        <f t="shared" si="156"/>
        <v>28.955027665461174</v>
      </c>
      <c r="AS185" s="63">
        <f t="shared" si="157"/>
        <v>10.661548000100177</v>
      </c>
      <c r="AT185" s="10"/>
      <c r="AU185">
        <f t="shared" si="158"/>
        <v>93.414714930015009</v>
      </c>
    </row>
    <row r="186" spans="7:47" x14ac:dyDescent="0.25">
      <c r="G186">
        <v>177</v>
      </c>
      <c r="H186">
        <f t="shared" si="120"/>
        <v>5.3100000000000005</v>
      </c>
      <c r="I186" s="407">
        <f t="shared" si="136"/>
        <v>0.21825249999999999</v>
      </c>
      <c r="J186" s="408">
        <f t="shared" si="121"/>
        <v>1.4473586842105262</v>
      </c>
      <c r="K186" s="408">
        <f t="shared" si="132"/>
        <v>6.0336793421052635</v>
      </c>
      <c r="L186" s="408">
        <f t="shared" si="137"/>
        <v>4.5863206578947375</v>
      </c>
      <c r="M186" s="63">
        <f t="shared" si="122"/>
        <v>0</v>
      </c>
      <c r="N186" s="407">
        <f t="shared" si="138"/>
        <v>5.3264125447368391</v>
      </c>
      <c r="O186" s="407">
        <f t="shared" si="139"/>
        <v>0.59439481933249538</v>
      </c>
      <c r="P186">
        <f t="shared" si="123"/>
        <v>0.2</v>
      </c>
      <c r="Q186" s="407">
        <f t="shared" si="133"/>
        <v>0.79439481933249545</v>
      </c>
      <c r="R186" s="9">
        <f t="shared" si="140"/>
        <v>0.41781646297144492</v>
      </c>
      <c r="S186" s="9">
        <f t="shared" si="141"/>
        <v>1.745705967299688E-4</v>
      </c>
      <c r="T186" s="9">
        <f t="shared" si="142"/>
        <v>1.745705967299688E-4</v>
      </c>
      <c r="U186" s="407">
        <f t="shared" si="143"/>
        <v>2.4883668910377361</v>
      </c>
      <c r="V186" s="409">
        <f t="shared" si="144"/>
        <v>1.2383939568825619E-2</v>
      </c>
      <c r="W186" s="407">
        <f t="shared" si="145"/>
        <v>1.2383939568825619E-2</v>
      </c>
      <c r="X186" s="407">
        <f t="shared" si="146"/>
        <v>2.4883668910377361</v>
      </c>
      <c r="Y186" s="407">
        <f t="shared" si="147"/>
        <v>3.7151818706476852E-2</v>
      </c>
      <c r="Z186" s="407">
        <f t="shared" si="124"/>
        <v>0.39636430226050889</v>
      </c>
      <c r="AA186" s="407">
        <f t="shared" si="125"/>
        <v>0.14400000000000002</v>
      </c>
      <c r="AB186" s="407">
        <f t="shared" si="126"/>
        <v>0</v>
      </c>
      <c r="AC186" s="407">
        <f t="shared" si="148"/>
        <v>0.58183939934312201</v>
      </c>
      <c r="AD186" s="407">
        <f t="shared" si="149"/>
        <v>4.7094268029471662</v>
      </c>
      <c r="AE186" s="407">
        <f t="shared" si="150"/>
        <v>0.13307220487390301</v>
      </c>
      <c r="AF186" s="407">
        <f t="shared" si="127"/>
        <v>7.6464000000000004E-2</v>
      </c>
      <c r="AG186" s="407">
        <f t="shared" si="151"/>
        <v>0.21526537242214638</v>
      </c>
      <c r="AH186" s="407">
        <f t="shared" si="152"/>
        <v>0</v>
      </c>
      <c r="AI186">
        <f t="shared" si="128"/>
        <v>0</v>
      </c>
      <c r="AJ186" s="408">
        <f t="shared" si="129"/>
        <v>0.136618398</v>
      </c>
      <c r="AK186">
        <f t="shared" si="134"/>
        <v>4.8000000000000001E-2</v>
      </c>
      <c r="AL186" s="408">
        <f t="shared" si="130"/>
        <v>0.1215</v>
      </c>
      <c r="AM186" s="408">
        <f t="shared" si="135"/>
        <v>0.31645971316818772</v>
      </c>
      <c r="AN186" s="408">
        <f t="shared" si="153"/>
        <v>0.16949999999999998</v>
      </c>
      <c r="AO186" s="408">
        <f t="shared" si="154"/>
        <v>1.9101764992633197</v>
      </c>
      <c r="AP186">
        <f t="shared" si="131"/>
        <v>27.081</v>
      </c>
      <c r="AQ186" s="10">
        <f t="shared" si="155"/>
        <v>0.93411179779779352</v>
      </c>
      <c r="AR186" s="63">
        <f t="shared" si="156"/>
        <v>29.0919699671561</v>
      </c>
      <c r="AS186" s="63">
        <f t="shared" si="157"/>
        <v>10.763268621107319</v>
      </c>
      <c r="AT186" s="10"/>
      <c r="AU186">
        <f t="shared" si="158"/>
        <v>93.411179779779346</v>
      </c>
    </row>
    <row r="187" spans="7:47" x14ac:dyDescent="0.25">
      <c r="G187">
        <v>178</v>
      </c>
      <c r="H187">
        <f t="shared" si="120"/>
        <v>5.34</v>
      </c>
      <c r="I187" s="407">
        <f t="shared" si="136"/>
        <v>0.21828499999999998</v>
      </c>
      <c r="J187" s="408">
        <f t="shared" si="121"/>
        <v>1.4475742105263154</v>
      </c>
      <c r="K187" s="408">
        <f t="shared" si="132"/>
        <v>6.0637871052631578</v>
      </c>
      <c r="L187" s="408">
        <f t="shared" si="137"/>
        <v>4.6162128947368419</v>
      </c>
      <c r="M187" s="63">
        <f t="shared" si="122"/>
        <v>0</v>
      </c>
      <c r="N187" s="407">
        <f t="shared" si="138"/>
        <v>5.3563254747306388</v>
      </c>
      <c r="O187" s="407">
        <f t="shared" si="139"/>
        <v>0.60141187680841424</v>
      </c>
      <c r="P187">
        <f t="shared" si="123"/>
        <v>0.2</v>
      </c>
      <c r="Q187" s="407">
        <f t="shared" si="133"/>
        <v>0.80141187680841419</v>
      </c>
      <c r="R187" s="9">
        <f t="shared" si="140"/>
        <v>0.41787868005966411</v>
      </c>
      <c r="S187" s="9">
        <f t="shared" si="141"/>
        <v>1.7462259124840712E-4</v>
      </c>
      <c r="T187" s="9">
        <f t="shared" si="142"/>
        <v>1.7462259124840712E-4</v>
      </c>
      <c r="U187" s="407">
        <f t="shared" si="143"/>
        <v>2.5025277697421577</v>
      </c>
      <c r="V187" s="409">
        <f t="shared" si="144"/>
        <v>1.2525290476661318E-2</v>
      </c>
      <c r="W187" s="407">
        <f t="shared" si="145"/>
        <v>1.2525290476661318E-2</v>
      </c>
      <c r="X187" s="407">
        <f t="shared" si="146"/>
        <v>2.5025277697421577</v>
      </c>
      <c r="Y187" s="407">
        <f t="shared" si="147"/>
        <v>3.7575871429983948E-2</v>
      </c>
      <c r="Z187" s="407">
        <f t="shared" si="124"/>
        <v>0.39861239992403291</v>
      </c>
      <c r="AA187" s="407">
        <f t="shared" si="125"/>
        <v>0.14400000000000002</v>
      </c>
      <c r="AB187" s="407">
        <f t="shared" si="126"/>
        <v>0</v>
      </c>
      <c r="AC187" s="407">
        <f t="shared" si="148"/>
        <v>0.58458150323519942</v>
      </c>
      <c r="AD187" s="407">
        <f t="shared" si="149"/>
        <v>4.7357763199836356</v>
      </c>
      <c r="AE187" s="407">
        <f t="shared" si="150"/>
        <v>0.13456546411750647</v>
      </c>
      <c r="AF187" s="407">
        <f t="shared" si="127"/>
        <v>7.6895999999999992E-2</v>
      </c>
      <c r="AG187" s="407">
        <f t="shared" si="151"/>
        <v>0.21730994688961686</v>
      </c>
      <c r="AH187" s="407">
        <f t="shared" si="152"/>
        <v>0</v>
      </c>
      <c r="AI187">
        <f t="shared" si="128"/>
        <v>0</v>
      </c>
      <c r="AJ187" s="408">
        <f t="shared" si="129"/>
        <v>0.13661737200000001</v>
      </c>
      <c r="AK187">
        <f t="shared" si="134"/>
        <v>4.8000000000000001E-2</v>
      </c>
      <c r="AL187" s="408">
        <f t="shared" si="130"/>
        <v>0.1215</v>
      </c>
      <c r="AM187" s="408">
        <f t="shared" si="135"/>
        <v>0.31645971316818772</v>
      </c>
      <c r="AN187" s="408">
        <f t="shared" si="153"/>
        <v>0.16949999999999998</v>
      </c>
      <c r="AO187" s="408">
        <f t="shared" si="154"/>
        <v>1.92212061200114</v>
      </c>
      <c r="AP187">
        <f t="shared" si="131"/>
        <v>27.233999999999998</v>
      </c>
      <c r="AQ187" s="10">
        <f t="shared" si="155"/>
        <v>0.93407488473586697</v>
      </c>
      <c r="AR187" s="63">
        <f t="shared" si="156"/>
        <v>29.229075161759972</v>
      </c>
      <c r="AS187" s="63">
        <f t="shared" si="157"/>
        <v>10.865497344480843</v>
      </c>
      <c r="AT187" s="10"/>
      <c r="AU187">
        <f t="shared" si="158"/>
        <v>93.407488473586696</v>
      </c>
    </row>
    <row r="188" spans="7:47" x14ac:dyDescent="0.25">
      <c r="G188">
        <v>179</v>
      </c>
      <c r="H188">
        <f t="shared" si="120"/>
        <v>5.37</v>
      </c>
      <c r="I188" s="407">
        <f t="shared" si="136"/>
        <v>0.21831749999999997</v>
      </c>
      <c r="J188" s="408">
        <f t="shared" si="121"/>
        <v>1.4477897368421049</v>
      </c>
      <c r="K188" s="408">
        <f t="shared" si="132"/>
        <v>6.093894868421053</v>
      </c>
      <c r="L188" s="408">
        <f t="shared" si="137"/>
        <v>4.6461051315789472</v>
      </c>
      <c r="M188" s="63">
        <f t="shared" si="122"/>
        <v>0</v>
      </c>
      <c r="N188" s="407">
        <f t="shared" si="138"/>
        <v>5.3862393739518089</v>
      </c>
      <c r="O188" s="407">
        <f t="shared" si="139"/>
        <v>0.608476049130517</v>
      </c>
      <c r="P188">
        <f t="shared" si="123"/>
        <v>0.2</v>
      </c>
      <c r="Q188" s="407">
        <f t="shared" si="133"/>
        <v>0.80847604913051696</v>
      </c>
      <c r="R188" s="9">
        <f t="shared" si="140"/>
        <v>0.41794089714788335</v>
      </c>
      <c r="S188" s="9">
        <f t="shared" si="141"/>
        <v>1.7467459350877762E-4</v>
      </c>
      <c r="T188" s="9">
        <f t="shared" si="142"/>
        <v>1.7467459350877762E-4</v>
      </c>
      <c r="U188" s="407">
        <f t="shared" si="143"/>
        <v>2.5166911682441988</v>
      </c>
      <c r="V188" s="409">
        <f t="shared" si="144"/>
        <v>1.26674688726367E-2</v>
      </c>
      <c r="W188" s="407">
        <f t="shared" si="145"/>
        <v>1.26674688726367E-2</v>
      </c>
      <c r="X188" s="407">
        <f t="shared" si="146"/>
        <v>2.5166911682441988</v>
      </c>
      <c r="Y188" s="407">
        <f t="shared" si="147"/>
        <v>3.8002406617910101E-2</v>
      </c>
      <c r="Z188" s="407">
        <f t="shared" si="124"/>
        <v>0.4008604975875571</v>
      </c>
      <c r="AA188" s="407">
        <f t="shared" si="125"/>
        <v>0.14400000000000002</v>
      </c>
      <c r="AB188" s="407">
        <f t="shared" si="126"/>
        <v>0</v>
      </c>
      <c r="AC188" s="407">
        <f t="shared" si="148"/>
        <v>0.5873268711202545</v>
      </c>
      <c r="AD188" s="407">
        <f t="shared" si="149"/>
        <v>4.762125592336937</v>
      </c>
      <c r="AE188" s="407">
        <f t="shared" si="150"/>
        <v>0.13606704094314254</v>
      </c>
      <c r="AF188" s="407">
        <f t="shared" si="127"/>
        <v>7.7327999999999994E-2</v>
      </c>
      <c r="AG188" s="407">
        <f t="shared" si="151"/>
        <v>0.21936470212422601</v>
      </c>
      <c r="AH188" s="407">
        <f t="shared" si="152"/>
        <v>0</v>
      </c>
      <c r="AI188">
        <f t="shared" si="128"/>
        <v>0</v>
      </c>
      <c r="AJ188" s="408">
        <f t="shared" si="129"/>
        <v>0.136616346</v>
      </c>
      <c r="AK188">
        <f t="shared" si="134"/>
        <v>4.8000000000000001E-2</v>
      </c>
      <c r="AL188" s="408">
        <f t="shared" si="130"/>
        <v>0.1215</v>
      </c>
      <c r="AM188" s="408">
        <f t="shared" si="135"/>
        <v>0.31645971316818772</v>
      </c>
      <c r="AN188" s="408">
        <f t="shared" si="153"/>
        <v>0.16949999999999998</v>
      </c>
      <c r="AO188" s="408">
        <f t="shared" si="154"/>
        <v>1.934126111841143</v>
      </c>
      <c r="AP188">
        <f t="shared" si="131"/>
        <v>27.386999999999997</v>
      </c>
      <c r="AQ188" s="10">
        <f t="shared" si="155"/>
        <v>0.93403643146365867</v>
      </c>
      <c r="AR188" s="63">
        <f t="shared" si="156"/>
        <v>29.366343556012726</v>
      </c>
      <c r="AS188" s="63">
        <f t="shared" si="157"/>
        <v>10.968235106211301</v>
      </c>
      <c r="AT188" s="10"/>
      <c r="AU188">
        <f t="shared" si="158"/>
        <v>93.403643146365866</v>
      </c>
    </row>
    <row r="189" spans="7:47" x14ac:dyDescent="0.25">
      <c r="G189">
        <v>180</v>
      </c>
      <c r="H189">
        <f t="shared" si="120"/>
        <v>5.4</v>
      </c>
      <c r="I189" s="407">
        <f t="shared" si="136"/>
        <v>0.21834999999999996</v>
      </c>
      <c r="J189" s="408">
        <f t="shared" si="121"/>
        <v>1.4480052631578944</v>
      </c>
      <c r="K189" s="408">
        <f t="shared" si="132"/>
        <v>6.1240026315789473</v>
      </c>
      <c r="L189" s="408">
        <f t="shared" si="137"/>
        <v>4.6759973684210534</v>
      </c>
      <c r="M189" s="63">
        <f t="shared" si="122"/>
        <v>0</v>
      </c>
      <c r="N189" s="407">
        <f t="shared" si="138"/>
        <v>5.4161542263409634</v>
      </c>
      <c r="O189" s="407">
        <f t="shared" si="139"/>
        <v>0.61558747659243662</v>
      </c>
      <c r="P189">
        <f t="shared" si="123"/>
        <v>0.2</v>
      </c>
      <c r="Q189" s="407">
        <f t="shared" si="133"/>
        <v>0.81558747659243669</v>
      </c>
      <c r="R189" s="9">
        <f t="shared" si="140"/>
        <v>0.41800311423610265</v>
      </c>
      <c r="S189" s="9">
        <f t="shared" si="141"/>
        <v>1.7472660351108027E-4</v>
      </c>
      <c r="T189" s="9">
        <f t="shared" si="142"/>
        <v>1.7472660351108027E-4</v>
      </c>
      <c r="U189" s="407">
        <f t="shared" si="143"/>
        <v>2.5308570789115379</v>
      </c>
      <c r="V189" s="409">
        <f t="shared" si="144"/>
        <v>1.2810475107753284E-2</v>
      </c>
      <c r="W189" s="407">
        <f t="shared" si="145"/>
        <v>1.2810475107753284E-2</v>
      </c>
      <c r="X189" s="407">
        <f t="shared" si="146"/>
        <v>2.5308570789115379</v>
      </c>
      <c r="Y189" s="407">
        <f t="shared" si="147"/>
        <v>3.8431425323259855E-2</v>
      </c>
      <c r="Z189" s="407">
        <f t="shared" si="124"/>
        <v>0.40310859525108117</v>
      </c>
      <c r="AA189" s="407">
        <f t="shared" si="125"/>
        <v>0.14400000000000002</v>
      </c>
      <c r="AB189" s="407">
        <f t="shared" si="126"/>
        <v>0</v>
      </c>
      <c r="AC189" s="407">
        <f t="shared" si="148"/>
        <v>0.59007550914731699</v>
      </c>
      <c r="AD189" s="407">
        <f t="shared" si="149"/>
        <v>4.7884746057209533</v>
      </c>
      <c r="AE189" s="407">
        <f t="shared" si="150"/>
        <v>0.13757693429780665</v>
      </c>
      <c r="AF189" s="407">
        <f t="shared" si="127"/>
        <v>7.776000000000001E-2</v>
      </c>
      <c r="AG189" s="407">
        <f t="shared" si="151"/>
        <v>0.22142965697155906</v>
      </c>
      <c r="AH189" s="407">
        <f t="shared" si="152"/>
        <v>0</v>
      </c>
      <c r="AI189">
        <f t="shared" si="128"/>
        <v>0</v>
      </c>
      <c r="AJ189" s="408">
        <f t="shared" si="129"/>
        <v>0.13661532000000001</v>
      </c>
      <c r="AK189">
        <f t="shared" si="134"/>
        <v>4.8000000000000001E-2</v>
      </c>
      <c r="AL189" s="408">
        <f t="shared" si="130"/>
        <v>0.1215</v>
      </c>
      <c r="AM189" s="408">
        <f t="shared" si="135"/>
        <v>0.31645971316818772</v>
      </c>
      <c r="AN189" s="408">
        <f t="shared" si="153"/>
        <v>0.16949999999999998</v>
      </c>
      <c r="AO189" s="408">
        <f t="shared" si="154"/>
        <v>1.9461931644225769</v>
      </c>
      <c r="AP189">
        <f t="shared" si="131"/>
        <v>27.54</v>
      </c>
      <c r="AQ189" s="10">
        <f t="shared" si="155"/>
        <v>0.93399645883176219</v>
      </c>
      <c r="AR189" s="63">
        <f t="shared" si="156"/>
        <v>29.503775457365851</v>
      </c>
      <c r="AS189" s="63">
        <f t="shared" si="157"/>
        <v>11.071482848577952</v>
      </c>
      <c r="AT189" s="10"/>
      <c r="AU189">
        <f t="shared" si="158"/>
        <v>93.39964588317622</v>
      </c>
    </row>
    <row r="190" spans="7:47" x14ac:dyDescent="0.25">
      <c r="G190">
        <v>181</v>
      </c>
      <c r="H190">
        <f t="shared" si="120"/>
        <v>5.43</v>
      </c>
      <c r="I190" s="407">
        <f t="shared" si="136"/>
        <v>0.21838250000000001</v>
      </c>
      <c r="J190" s="408">
        <f t="shared" si="121"/>
        <v>1.448220789473684</v>
      </c>
      <c r="K190" s="408">
        <f t="shared" si="132"/>
        <v>6.1541103947368416</v>
      </c>
      <c r="L190" s="408">
        <f t="shared" si="137"/>
        <v>4.7058896052631578</v>
      </c>
      <c r="M190" s="63">
        <f t="shared" si="122"/>
        <v>0</v>
      </c>
      <c r="N190" s="407">
        <f t="shared" si="138"/>
        <v>5.4460700161910616</v>
      </c>
      <c r="O190" s="407">
        <f t="shared" si="139"/>
        <v>0.62274630064881742</v>
      </c>
      <c r="P190">
        <f t="shared" si="123"/>
        <v>0.2</v>
      </c>
      <c r="Q190" s="407">
        <f t="shared" si="133"/>
        <v>0.82274630064881737</v>
      </c>
      <c r="R190" s="9">
        <f t="shared" si="140"/>
        <v>0.41806533132432194</v>
      </c>
      <c r="S190" s="9">
        <f t="shared" si="141"/>
        <v>1.7477862125531507E-4</v>
      </c>
      <c r="T190" s="9">
        <f t="shared" si="142"/>
        <v>1.7477862125531507E-4</v>
      </c>
      <c r="U190" s="407">
        <f t="shared" si="143"/>
        <v>2.545025494274328</v>
      </c>
      <c r="V190" s="409">
        <f t="shared" si="144"/>
        <v>1.2954309533012576E-2</v>
      </c>
      <c r="W190" s="407">
        <f t="shared" si="145"/>
        <v>1.2954309533012576E-2</v>
      </c>
      <c r="X190" s="407">
        <f t="shared" si="146"/>
        <v>2.545025494274328</v>
      </c>
      <c r="Y190" s="407">
        <f t="shared" si="147"/>
        <v>3.8862928599037727E-2</v>
      </c>
      <c r="Z190" s="407">
        <f t="shared" si="124"/>
        <v>0.40535669291460524</v>
      </c>
      <c r="AA190" s="407">
        <f t="shared" si="125"/>
        <v>0.14400000000000002</v>
      </c>
      <c r="AB190" s="407">
        <f t="shared" si="126"/>
        <v>0</v>
      </c>
      <c r="AC190" s="407">
        <f t="shared" si="148"/>
        <v>0.59282742347969153</v>
      </c>
      <c r="AD190" s="407">
        <f t="shared" si="149"/>
        <v>4.8148233461622469</v>
      </c>
      <c r="AE190" s="407">
        <f t="shared" si="150"/>
        <v>0.13909514312849411</v>
      </c>
      <c r="AF190" s="407">
        <f t="shared" si="127"/>
        <v>7.8191999999999998E-2</v>
      </c>
      <c r="AG190" s="407">
        <f t="shared" si="151"/>
        <v>0.22350483040347022</v>
      </c>
      <c r="AH190" s="407">
        <f t="shared" si="152"/>
        <v>0</v>
      </c>
      <c r="AI190">
        <f t="shared" si="128"/>
        <v>0</v>
      </c>
      <c r="AJ190" s="408">
        <f t="shared" si="129"/>
        <v>0.136614294</v>
      </c>
      <c r="AK190">
        <f t="shared" si="134"/>
        <v>4.8000000000000001E-2</v>
      </c>
      <c r="AL190" s="408">
        <f t="shared" si="130"/>
        <v>0.1215</v>
      </c>
      <c r="AM190" s="408">
        <f t="shared" si="135"/>
        <v>0.31645971316818772</v>
      </c>
      <c r="AN190" s="408">
        <f t="shared" si="153"/>
        <v>0.16949999999999998</v>
      </c>
      <c r="AO190" s="408">
        <f t="shared" si="154"/>
        <v>1.958321936686247</v>
      </c>
      <c r="AP190">
        <f t="shared" si="131"/>
        <v>27.692999999999998</v>
      </c>
      <c r="AQ190" s="10">
        <f t="shared" si="155"/>
        <v>0.93395498720536629</v>
      </c>
      <c r="AR190" s="63">
        <f t="shared" si="156"/>
        <v>29.641371173984577</v>
      </c>
      <c r="AS190" s="63">
        <f t="shared" si="157"/>
        <v>11.175241520173511</v>
      </c>
      <c r="AT190" s="10"/>
      <c r="AU190">
        <f t="shared" si="158"/>
        <v>93.395498720536636</v>
      </c>
    </row>
    <row r="191" spans="7:47" x14ac:dyDescent="0.25">
      <c r="G191">
        <v>182</v>
      </c>
      <c r="H191">
        <f t="shared" si="120"/>
        <v>5.46</v>
      </c>
      <c r="I191" s="407">
        <f t="shared" si="136"/>
        <v>0.218415</v>
      </c>
      <c r="J191" s="408">
        <f t="shared" si="121"/>
        <v>1.4484363157894735</v>
      </c>
      <c r="K191" s="408">
        <f t="shared" si="132"/>
        <v>6.1842181578947368</v>
      </c>
      <c r="L191" s="408">
        <f t="shared" si="137"/>
        <v>4.7357818421052631</v>
      </c>
      <c r="M191" s="63">
        <f t="shared" si="122"/>
        <v>0</v>
      </c>
      <c r="N191" s="407">
        <f t="shared" si="138"/>
        <v>5.4759867281378138</v>
      </c>
      <c r="O191" s="407">
        <f t="shared" si="139"/>
        <v>0.62995266392274896</v>
      </c>
      <c r="P191">
        <f t="shared" si="123"/>
        <v>0.2</v>
      </c>
      <c r="Q191" s="407">
        <f t="shared" si="133"/>
        <v>0.82995266392274902</v>
      </c>
      <c r="R191" s="9">
        <f t="shared" si="140"/>
        <v>0.41812754841254118</v>
      </c>
      <c r="S191" s="9">
        <f t="shared" si="141"/>
        <v>1.7483064674148196E-4</v>
      </c>
      <c r="T191" s="9">
        <f t="shared" si="142"/>
        <v>1.7483064674148196E-4</v>
      </c>
      <c r="U191" s="407">
        <f t="shared" si="143"/>
        <v>2.559196407020774</v>
      </c>
      <c r="V191" s="409">
        <f t="shared" si="144"/>
        <v>1.3098972499416078E-2</v>
      </c>
      <c r="W191" s="407">
        <f t="shared" si="145"/>
        <v>1.3098972499416078E-2</v>
      </c>
      <c r="X191" s="407">
        <f t="shared" si="146"/>
        <v>2.559196407020774</v>
      </c>
      <c r="Y191" s="407">
        <f t="shared" si="147"/>
        <v>3.9296917498248235E-2</v>
      </c>
      <c r="Z191" s="407">
        <f t="shared" si="124"/>
        <v>0.40760479057812932</v>
      </c>
      <c r="AA191" s="407">
        <f t="shared" si="125"/>
        <v>0.14400000000000002</v>
      </c>
      <c r="AB191" s="407">
        <f t="shared" si="126"/>
        <v>0</v>
      </c>
      <c r="AC191" s="407">
        <f t="shared" si="148"/>
        <v>0.59558262029500231</v>
      </c>
      <c r="AD191" s="407">
        <f t="shared" si="149"/>
        <v>4.8411717999915513</v>
      </c>
      <c r="AE191" s="407">
        <f t="shared" si="150"/>
        <v>0.14062166638220061</v>
      </c>
      <c r="AF191" s="407">
        <f t="shared" si="127"/>
        <v>7.8623999999999999E-2</v>
      </c>
      <c r="AG191" s="407">
        <f t="shared" si="151"/>
        <v>0.22559024151858184</v>
      </c>
      <c r="AH191" s="407">
        <f t="shared" si="152"/>
        <v>0</v>
      </c>
      <c r="AI191">
        <f t="shared" si="128"/>
        <v>0</v>
      </c>
      <c r="AJ191" s="408">
        <f t="shared" si="129"/>
        <v>0.13661326800000001</v>
      </c>
      <c r="AK191">
        <f t="shared" si="134"/>
        <v>4.8000000000000001E-2</v>
      </c>
      <c r="AL191" s="408">
        <f t="shared" si="130"/>
        <v>0.1215</v>
      </c>
      <c r="AM191" s="408">
        <f t="shared" si="135"/>
        <v>0.31645971316818772</v>
      </c>
      <c r="AN191" s="408">
        <f t="shared" si="153"/>
        <v>0.16949999999999998</v>
      </c>
      <c r="AO191" s="408">
        <f t="shared" si="154"/>
        <v>1.9705125968824908</v>
      </c>
      <c r="AP191">
        <f t="shared" si="131"/>
        <v>27.845999999999997</v>
      </c>
      <c r="AQ191" s="10">
        <f t="shared" si="155"/>
        <v>0.93391203647711241</v>
      </c>
      <c r="AR191" s="63">
        <f t="shared" si="156"/>
        <v>29.779131014750114</v>
      </c>
      <c r="AS191" s="63">
        <f t="shared" si="157"/>
        <v>11.279512075929093</v>
      </c>
      <c r="AT191" s="10"/>
      <c r="AU191">
        <f t="shared" si="158"/>
        <v>93.391203647711237</v>
      </c>
    </row>
    <row r="192" spans="7:47" x14ac:dyDescent="0.25">
      <c r="G192">
        <v>183</v>
      </c>
      <c r="H192">
        <f t="shared" si="120"/>
        <v>5.49</v>
      </c>
      <c r="I192" s="407">
        <f t="shared" si="136"/>
        <v>0.21844749999999999</v>
      </c>
      <c r="J192" s="408">
        <f t="shared" si="121"/>
        <v>1.448651842105263</v>
      </c>
      <c r="K192" s="408">
        <f t="shared" si="132"/>
        <v>6.214325921052632</v>
      </c>
      <c r="L192" s="408">
        <f t="shared" si="137"/>
        <v>4.7656740789473684</v>
      </c>
      <c r="M192" s="63">
        <f t="shared" si="122"/>
        <v>0</v>
      </c>
      <c r="N192" s="407">
        <f t="shared" si="138"/>
        <v>5.5059043471503921</v>
      </c>
      <c r="O192" s="407">
        <f t="shared" si="139"/>
        <v>0.63720671021327302</v>
      </c>
      <c r="P192">
        <f t="shared" si="123"/>
        <v>0.2</v>
      </c>
      <c r="Q192" s="407">
        <f t="shared" si="133"/>
        <v>0.83720671021327298</v>
      </c>
      <c r="R192" s="9">
        <f t="shared" si="140"/>
        <v>0.41818976550076042</v>
      </c>
      <c r="S192" s="9">
        <f t="shared" si="141"/>
        <v>1.7488267996958098E-4</v>
      </c>
      <c r="T192" s="9">
        <f t="shared" si="142"/>
        <v>1.7488267996958098E-4</v>
      </c>
      <c r="U192" s="407">
        <f t="shared" si="143"/>
        <v>2.5733698099928537</v>
      </c>
      <c r="V192" s="409">
        <f t="shared" si="144"/>
        <v>1.3244464357965311E-2</v>
      </c>
      <c r="W192" s="407">
        <f t="shared" si="145"/>
        <v>1.3244464357965311E-2</v>
      </c>
      <c r="X192" s="407">
        <f t="shared" si="146"/>
        <v>2.5733698099928537</v>
      </c>
      <c r="Y192" s="407">
        <f t="shared" si="147"/>
        <v>3.9733393073895937E-2</v>
      </c>
      <c r="Z192" s="407">
        <f t="shared" si="124"/>
        <v>0.40985288824165339</v>
      </c>
      <c r="AA192" s="407">
        <f t="shared" si="125"/>
        <v>0.14400000000000002</v>
      </c>
      <c r="AB192" s="407">
        <f t="shared" si="126"/>
        <v>0</v>
      </c>
      <c r="AC192" s="407">
        <f t="shared" si="148"/>
        <v>0.59834110578523614</v>
      </c>
      <c r="AD192" s="407">
        <f t="shared" si="149"/>
        <v>4.8675199538355187</v>
      </c>
      <c r="AE192" s="407">
        <f t="shared" si="150"/>
        <v>0.14215650300592159</v>
      </c>
      <c r="AF192" s="407">
        <f t="shared" si="127"/>
        <v>7.9056000000000001E-2</v>
      </c>
      <c r="AG192" s="407">
        <f t="shared" si="151"/>
        <v>0.22768590954278661</v>
      </c>
      <c r="AH192" s="407">
        <f t="shared" si="152"/>
        <v>0</v>
      </c>
      <c r="AI192">
        <f t="shared" si="128"/>
        <v>0</v>
      </c>
      <c r="AJ192" s="408">
        <f t="shared" si="129"/>
        <v>0.13661224199999999</v>
      </c>
      <c r="AK192">
        <f t="shared" si="134"/>
        <v>4.8000000000000001E-2</v>
      </c>
      <c r="AL192" s="408">
        <f t="shared" si="130"/>
        <v>0.1215</v>
      </c>
      <c r="AM192" s="408">
        <f t="shared" si="135"/>
        <v>0.31645971316818772</v>
      </c>
      <c r="AN192" s="408">
        <f t="shared" si="153"/>
        <v>0.16949999999999998</v>
      </c>
      <c r="AO192" s="408">
        <f t="shared" si="154"/>
        <v>1.9827653145792306</v>
      </c>
      <c r="AP192">
        <f t="shared" si="131"/>
        <v>27.998999999999999</v>
      </c>
      <c r="AQ192" s="10">
        <f t="shared" si="155"/>
        <v>0.9338676260795401</v>
      </c>
      <c r="AR192" s="63">
        <f t="shared" si="156"/>
        <v>29.917055289261807</v>
      </c>
      <c r="AS192" s="63">
        <f t="shared" si="157"/>
        <v>11.384295477139331</v>
      </c>
      <c r="AT192" s="10"/>
      <c r="AU192">
        <f t="shared" si="158"/>
        <v>93.386762607954012</v>
      </c>
    </row>
    <row r="193" spans="7:47" x14ac:dyDescent="0.25">
      <c r="G193">
        <v>184</v>
      </c>
      <c r="H193">
        <f t="shared" si="120"/>
        <v>5.5200000000000005</v>
      </c>
      <c r="I193" s="407">
        <f t="shared" si="136"/>
        <v>0.21848000000000001</v>
      </c>
      <c r="J193" s="408">
        <f t="shared" si="121"/>
        <v>1.4488673684210527</v>
      </c>
      <c r="K193" s="408">
        <f t="shared" si="132"/>
        <v>6.2444336842105272</v>
      </c>
      <c r="L193" s="408">
        <f t="shared" si="137"/>
        <v>4.7955663157894737</v>
      </c>
      <c r="M193" s="63">
        <f t="shared" si="122"/>
        <v>0</v>
      </c>
      <c r="N193" s="407">
        <f t="shared" si="138"/>
        <v>5.5358228585224447</v>
      </c>
      <c r="O193" s="407">
        <f t="shared" si="139"/>
        <v>0.64450858450297244</v>
      </c>
      <c r="P193">
        <f t="shared" si="123"/>
        <v>0.2</v>
      </c>
      <c r="Q193" s="407">
        <f t="shared" si="133"/>
        <v>0.8445085845029725</v>
      </c>
      <c r="R193" s="9">
        <f t="shared" si="140"/>
        <v>0.41825198258897978</v>
      </c>
      <c r="S193" s="9">
        <f t="shared" si="141"/>
        <v>1.7493472093961225E-4</v>
      </c>
      <c r="T193" s="9">
        <f t="shared" si="142"/>
        <v>1.7493472093961225E-4</v>
      </c>
      <c r="U193" s="407">
        <f t="shared" si="143"/>
        <v>2.5875456961821728</v>
      </c>
      <c r="V193" s="409">
        <f t="shared" si="144"/>
        <v>1.3390785459661771E-2</v>
      </c>
      <c r="W193" s="407">
        <f t="shared" si="145"/>
        <v>1.3390785459661771E-2</v>
      </c>
      <c r="X193" s="407">
        <f t="shared" si="146"/>
        <v>2.5875456961821728</v>
      </c>
      <c r="Y193" s="407">
        <f t="shared" si="147"/>
        <v>4.0172356378985315E-2</v>
      </c>
      <c r="Z193" s="407">
        <f t="shared" si="124"/>
        <v>0.41210098590517757</v>
      </c>
      <c r="AA193" s="407">
        <f t="shared" si="125"/>
        <v>0.14400000000000002</v>
      </c>
      <c r="AB193" s="407">
        <f t="shared" si="126"/>
        <v>0</v>
      </c>
      <c r="AC193" s="407">
        <f t="shared" si="148"/>
        <v>0.60110288615678831</v>
      </c>
      <c r="AD193" s="407">
        <f t="shared" si="149"/>
        <v>4.8938677946087514</v>
      </c>
      <c r="AE193" s="407">
        <f t="shared" si="150"/>
        <v>0.14369965194665235</v>
      </c>
      <c r="AF193" s="407">
        <f t="shared" si="127"/>
        <v>7.9488000000000003E-2</v>
      </c>
      <c r="AG193" s="407">
        <f t="shared" si="151"/>
        <v>0.2297918538297547</v>
      </c>
      <c r="AH193" s="407">
        <f t="shared" si="152"/>
        <v>0</v>
      </c>
      <c r="AI193">
        <f t="shared" si="128"/>
        <v>0</v>
      </c>
      <c r="AJ193" s="408">
        <f t="shared" si="129"/>
        <v>0.13661121600000001</v>
      </c>
      <c r="AK193">
        <f t="shared" si="134"/>
        <v>4.8000000000000001E-2</v>
      </c>
      <c r="AL193" s="408">
        <f t="shared" si="130"/>
        <v>0.1215</v>
      </c>
      <c r="AM193" s="408">
        <f t="shared" si="135"/>
        <v>0.31645971316818772</v>
      </c>
      <c r="AN193" s="408">
        <f t="shared" si="153"/>
        <v>0.16949999999999998</v>
      </c>
      <c r="AO193" s="408">
        <f t="shared" si="154"/>
        <v>1.9950802606701168</v>
      </c>
      <c r="AP193">
        <f t="shared" si="131"/>
        <v>28.152000000000001</v>
      </c>
      <c r="AQ193" s="10">
        <f t="shared" si="155"/>
        <v>0.93382177499713293</v>
      </c>
      <c r="AR193" s="63">
        <f t="shared" si="156"/>
        <v>30.055144307839416</v>
      </c>
      <c r="AS193" s="63">
        <f t="shared" si="157"/>
        <v>11.489592691487735</v>
      </c>
      <c r="AT193" s="10"/>
      <c r="AU193">
        <f t="shared" si="158"/>
        <v>93.382177499713293</v>
      </c>
    </row>
    <row r="194" spans="7:47" x14ac:dyDescent="0.25">
      <c r="G194">
        <v>185</v>
      </c>
      <c r="H194">
        <f t="shared" si="120"/>
        <v>5.5500000000000007</v>
      </c>
      <c r="I194" s="407">
        <f t="shared" si="136"/>
        <v>0.21851249999999997</v>
      </c>
      <c r="J194" s="408">
        <f t="shared" si="121"/>
        <v>1.4490828947368417</v>
      </c>
      <c r="K194" s="408">
        <f t="shared" si="132"/>
        <v>6.2745414473684216</v>
      </c>
      <c r="L194" s="408">
        <f t="shared" si="137"/>
        <v>4.8254585526315799</v>
      </c>
      <c r="M194" s="63">
        <f t="shared" si="122"/>
        <v>0</v>
      </c>
      <c r="N194" s="407">
        <f t="shared" si="138"/>
        <v>5.5657422478634047</v>
      </c>
      <c r="O194" s="407">
        <f t="shared" si="139"/>
        <v>0.65185843296563795</v>
      </c>
      <c r="P194">
        <f t="shared" si="123"/>
        <v>0.2</v>
      </c>
      <c r="Q194" s="407">
        <f t="shared" si="133"/>
        <v>0.85185843296563801</v>
      </c>
      <c r="R194" s="9">
        <f t="shared" si="140"/>
        <v>0.41831419967719885</v>
      </c>
      <c r="S194" s="9">
        <f t="shared" si="141"/>
        <v>1.749867696515754E-4</v>
      </c>
      <c r="T194" s="9">
        <f t="shared" si="142"/>
        <v>1.749867696515754E-4</v>
      </c>
      <c r="U194" s="407">
        <f t="shared" si="143"/>
        <v>2.6017240587259614</v>
      </c>
      <c r="V194" s="409">
        <f t="shared" si="144"/>
        <v>1.3537936155506981E-2</v>
      </c>
      <c r="W194" s="407">
        <f t="shared" si="145"/>
        <v>1.3537936155506981E-2</v>
      </c>
      <c r="X194" s="407">
        <f t="shared" si="146"/>
        <v>2.6017240587259614</v>
      </c>
      <c r="Y194" s="407">
        <f t="shared" si="147"/>
        <v>4.0613808466520941E-2</v>
      </c>
      <c r="Z194" s="407">
        <f t="shared" si="124"/>
        <v>0.4143490835687017</v>
      </c>
      <c r="AA194" s="407">
        <f t="shared" si="125"/>
        <v>0.14400000000000002</v>
      </c>
      <c r="AB194" s="407">
        <f t="shared" si="126"/>
        <v>0</v>
      </c>
      <c r="AC194" s="407">
        <f t="shared" si="148"/>
        <v>0.60386796763050521</v>
      </c>
      <c r="AD194" s="407">
        <f t="shared" si="149"/>
        <v>4.9202153095060881</v>
      </c>
      <c r="AE194" s="407">
        <f t="shared" si="150"/>
        <v>0.14525111215138853</v>
      </c>
      <c r="AF194" s="407">
        <f t="shared" si="127"/>
        <v>7.9920000000000005E-2</v>
      </c>
      <c r="AG194" s="407">
        <f t="shared" si="151"/>
        <v>0.2319080938614452</v>
      </c>
      <c r="AH194" s="407">
        <f t="shared" si="152"/>
        <v>0</v>
      </c>
      <c r="AI194">
        <f t="shared" si="128"/>
        <v>0</v>
      </c>
      <c r="AJ194" s="408">
        <f t="shared" si="129"/>
        <v>0.13661018999999999</v>
      </c>
      <c r="AK194">
        <f t="shared" si="134"/>
        <v>4.8000000000000001E-2</v>
      </c>
      <c r="AL194" s="408">
        <f t="shared" si="130"/>
        <v>0.1215</v>
      </c>
      <c r="AM194" s="408">
        <f t="shared" si="135"/>
        <v>0.31645971316818772</v>
      </c>
      <c r="AN194" s="408">
        <f t="shared" si="153"/>
        <v>0.16949999999999998</v>
      </c>
      <c r="AO194" s="408">
        <f t="shared" si="154"/>
        <v>2.0074576073827473</v>
      </c>
      <c r="AP194">
        <f t="shared" si="131"/>
        <v>28.305000000000003</v>
      </c>
      <c r="AQ194" s="10">
        <f t="shared" si="155"/>
        <v>0.93377450177798116</v>
      </c>
      <c r="AR194" s="63">
        <f t="shared" si="156"/>
        <v>30.19339838152526</v>
      </c>
      <c r="AS194" s="63">
        <f t="shared" si="157"/>
        <v>11.595404693072259</v>
      </c>
      <c r="AT194" s="10"/>
      <c r="AU194">
        <f t="shared" si="158"/>
        <v>93.37745017779811</v>
      </c>
    </row>
    <row r="195" spans="7:47" x14ac:dyDescent="0.25">
      <c r="G195">
        <v>186</v>
      </c>
      <c r="H195">
        <f t="shared" si="120"/>
        <v>5.58</v>
      </c>
      <c r="I195" s="407">
        <f t="shared" si="136"/>
        <v>0.21854499999999999</v>
      </c>
      <c r="J195" s="408">
        <f t="shared" si="121"/>
        <v>1.4492984210526312</v>
      </c>
      <c r="K195" s="408">
        <f t="shared" si="132"/>
        <v>6.3046492105263159</v>
      </c>
      <c r="L195" s="408">
        <f t="shared" si="137"/>
        <v>4.8553507894736843</v>
      </c>
      <c r="M195" s="63">
        <f t="shared" si="122"/>
        <v>0</v>
      </c>
      <c r="N195" s="407">
        <f t="shared" si="138"/>
        <v>5.5956625010900609</v>
      </c>
      <c r="O195" s="407">
        <f t="shared" si="139"/>
        <v>0.65925640297401211</v>
      </c>
      <c r="P195">
        <f t="shared" si="123"/>
        <v>0.2</v>
      </c>
      <c r="Q195" s="407">
        <f t="shared" si="133"/>
        <v>0.85925640297401218</v>
      </c>
      <c r="R195" s="9">
        <f t="shared" si="140"/>
        <v>0.41837641676541815</v>
      </c>
      <c r="S195" s="9">
        <f t="shared" si="141"/>
        <v>1.7503882610547087E-4</v>
      </c>
      <c r="T195" s="9">
        <f t="shared" si="142"/>
        <v>1.7503882610547087E-4</v>
      </c>
      <c r="U195" s="407">
        <f t="shared" si="143"/>
        <v>2.6159048909031881</v>
      </c>
      <c r="V195" s="409">
        <f t="shared" si="144"/>
        <v>1.3685916796502441E-2</v>
      </c>
      <c r="W195" s="407">
        <f t="shared" si="145"/>
        <v>1.3685916796502441E-2</v>
      </c>
      <c r="X195" s="407">
        <f t="shared" si="146"/>
        <v>2.6159048909031881</v>
      </c>
      <c r="Y195" s="407">
        <f t="shared" si="147"/>
        <v>4.1057750389507326E-2</v>
      </c>
      <c r="Z195" s="407">
        <f t="shared" si="124"/>
        <v>0.41659718123222572</v>
      </c>
      <c r="AA195" s="407">
        <f t="shared" si="125"/>
        <v>0.14400000000000002</v>
      </c>
      <c r="AB195" s="407">
        <f t="shared" si="126"/>
        <v>0</v>
      </c>
      <c r="AC195" s="407">
        <f t="shared" si="148"/>
        <v>0.60663635644172997</v>
      </c>
      <c r="AD195" s="407">
        <f t="shared" si="149"/>
        <v>4.9465624859951234</v>
      </c>
      <c r="AE195" s="407">
        <f t="shared" si="150"/>
        <v>0.14681088256712554</v>
      </c>
      <c r="AF195" s="407">
        <f t="shared" si="127"/>
        <v>8.0351999999999993E-2</v>
      </c>
      <c r="AG195" s="407">
        <f t="shared" si="151"/>
        <v>0.23403464924862108</v>
      </c>
      <c r="AH195" s="407">
        <f t="shared" si="152"/>
        <v>0</v>
      </c>
      <c r="AI195">
        <f t="shared" si="128"/>
        <v>0</v>
      </c>
      <c r="AJ195" s="408">
        <f t="shared" si="129"/>
        <v>0.13660916400000001</v>
      </c>
      <c r="AK195">
        <f t="shared" si="134"/>
        <v>4.8000000000000001E-2</v>
      </c>
      <c r="AL195" s="408">
        <f t="shared" si="130"/>
        <v>0.1215</v>
      </c>
      <c r="AM195" s="408">
        <f t="shared" si="135"/>
        <v>0.31645971316818772</v>
      </c>
      <c r="AN195" s="408">
        <f t="shared" si="153"/>
        <v>0.16949999999999998</v>
      </c>
      <c r="AO195" s="408">
        <f t="shared" si="154"/>
        <v>2.0198975282869709</v>
      </c>
      <c r="AP195">
        <f t="shared" si="131"/>
        <v>28.457999999999998</v>
      </c>
      <c r="AQ195" s="10">
        <f t="shared" si="155"/>
        <v>0.93372582454507314</v>
      </c>
      <c r="AR195" s="63">
        <f t="shared" si="156"/>
        <v>30.331817822086499</v>
      </c>
      <c r="AS195" s="63">
        <f t="shared" si="157"/>
        <v>11.701732462431053</v>
      </c>
      <c r="AT195" s="10"/>
      <c r="AU195">
        <f t="shared" si="158"/>
        <v>93.37258245450731</v>
      </c>
    </row>
    <row r="196" spans="7:47" x14ac:dyDescent="0.25">
      <c r="G196">
        <v>187</v>
      </c>
      <c r="H196">
        <f t="shared" si="120"/>
        <v>5.61</v>
      </c>
      <c r="I196" s="407">
        <f t="shared" si="136"/>
        <v>0.21857749999999998</v>
      </c>
      <c r="J196" s="408">
        <f t="shared" si="121"/>
        <v>1.4495139473684207</v>
      </c>
      <c r="K196" s="408">
        <f t="shared" si="132"/>
        <v>6.3347569736842111</v>
      </c>
      <c r="L196" s="408">
        <f t="shared" si="137"/>
        <v>4.8852430263157895</v>
      </c>
      <c r="M196" s="63">
        <f t="shared" si="122"/>
        <v>0</v>
      </c>
      <c r="N196" s="407">
        <f t="shared" si="138"/>
        <v>5.6255836044184164</v>
      </c>
      <c r="O196" s="407">
        <f t="shared" si="139"/>
        <v>0.6667026431076184</v>
      </c>
      <c r="P196">
        <f t="shared" si="123"/>
        <v>0.2</v>
      </c>
      <c r="Q196" s="407">
        <f t="shared" si="133"/>
        <v>0.86670264310761835</v>
      </c>
      <c r="R196" s="9">
        <f t="shared" si="140"/>
        <v>0.41843863385363739</v>
      </c>
      <c r="S196" s="9">
        <f t="shared" si="141"/>
        <v>1.750908903012984E-4</v>
      </c>
      <c r="T196" s="9">
        <f t="shared" si="142"/>
        <v>1.750908903012984E-4</v>
      </c>
      <c r="U196" s="407">
        <f t="shared" si="143"/>
        <v>2.6300881861308056</v>
      </c>
      <c r="V196" s="409">
        <f t="shared" si="144"/>
        <v>1.3834727733649663E-2</v>
      </c>
      <c r="W196" s="407">
        <f t="shared" si="145"/>
        <v>1.3834727733649663E-2</v>
      </c>
      <c r="X196" s="407">
        <f t="shared" si="146"/>
        <v>2.6300881861308056</v>
      </c>
      <c r="Y196" s="407">
        <f t="shared" si="147"/>
        <v>4.1504183200948987E-2</v>
      </c>
      <c r="Z196" s="407">
        <f t="shared" si="124"/>
        <v>0.4188452788957498</v>
      </c>
      <c r="AA196" s="407">
        <f t="shared" si="125"/>
        <v>0.14400000000000002</v>
      </c>
      <c r="AB196" s="407">
        <f t="shared" si="126"/>
        <v>0</v>
      </c>
      <c r="AC196" s="407">
        <f t="shared" si="148"/>
        <v>0.60940805884034766</v>
      </c>
      <c r="AD196" s="407">
        <f t="shared" si="149"/>
        <v>4.9729093118089809</v>
      </c>
      <c r="AE196" s="407">
        <f t="shared" si="150"/>
        <v>0.14837896214085883</v>
      </c>
      <c r="AF196" s="407">
        <f t="shared" si="127"/>
        <v>8.0784000000000009E-2</v>
      </c>
      <c r="AG196" s="407">
        <f t="shared" si="151"/>
        <v>0.23617153973136867</v>
      </c>
      <c r="AH196" s="407">
        <f t="shared" si="152"/>
        <v>0</v>
      </c>
      <c r="AI196">
        <f t="shared" si="128"/>
        <v>0</v>
      </c>
      <c r="AJ196" s="408">
        <f t="shared" si="129"/>
        <v>0.13660813799999999</v>
      </c>
      <c r="AK196">
        <f t="shared" si="134"/>
        <v>4.8000000000000001E-2</v>
      </c>
      <c r="AL196" s="408">
        <f t="shared" si="130"/>
        <v>0.1215</v>
      </c>
      <c r="AM196" s="408">
        <f t="shared" si="135"/>
        <v>0.31645971316818772</v>
      </c>
      <c r="AN196" s="408">
        <f t="shared" si="153"/>
        <v>0.16949999999999998</v>
      </c>
      <c r="AO196" s="408">
        <f t="shared" si="154"/>
        <v>2.0324001983032858</v>
      </c>
      <c r="AP196">
        <f t="shared" si="131"/>
        <v>28.611000000000001</v>
      </c>
      <c r="AQ196" s="10">
        <f t="shared" si="155"/>
        <v>0.93367576100723249</v>
      </c>
      <c r="AR196" s="63">
        <f t="shared" si="156"/>
        <v>30.470402942017383</v>
      </c>
      <c r="AS196" s="63">
        <f t="shared" si="157"/>
        <v>11.808576986568434</v>
      </c>
      <c r="AT196" s="10"/>
      <c r="AU196">
        <f t="shared" si="158"/>
        <v>93.367576100723255</v>
      </c>
    </row>
    <row r="197" spans="7:47" x14ac:dyDescent="0.25">
      <c r="G197">
        <v>188</v>
      </c>
      <c r="H197">
        <f t="shared" si="120"/>
        <v>5.64</v>
      </c>
      <c r="I197" s="407">
        <f t="shared" si="136"/>
        <v>0.21860999999999997</v>
      </c>
      <c r="J197" s="408">
        <f t="shared" si="121"/>
        <v>1.4497294736842101</v>
      </c>
      <c r="K197" s="408">
        <f t="shared" si="132"/>
        <v>6.3648647368421045</v>
      </c>
      <c r="L197" s="408">
        <f t="shared" si="137"/>
        <v>4.9151352631578948</v>
      </c>
      <c r="M197" s="63">
        <f t="shared" si="122"/>
        <v>0</v>
      </c>
      <c r="N197" s="407">
        <f t="shared" si="138"/>
        <v>5.6555055443557878</v>
      </c>
      <c r="O197" s="407">
        <f t="shared" si="139"/>
        <v>0.67419730316066717</v>
      </c>
      <c r="P197">
        <f t="shared" si="123"/>
        <v>0.2</v>
      </c>
      <c r="Q197" s="407">
        <f t="shared" si="133"/>
        <v>0.87419730316066713</v>
      </c>
      <c r="R197" s="9">
        <f t="shared" si="140"/>
        <v>0.41850085094185663</v>
      </c>
      <c r="S197" s="9">
        <f t="shared" si="141"/>
        <v>1.7514296223905808E-4</v>
      </c>
      <c r="T197" s="9">
        <f t="shared" si="142"/>
        <v>1.7514296223905808E-4</v>
      </c>
      <c r="U197" s="407">
        <f t="shared" si="143"/>
        <v>2.6442739379601119</v>
      </c>
      <c r="V197" s="409">
        <f t="shared" si="144"/>
        <v>1.3984369317950156E-2</v>
      </c>
      <c r="W197" s="407">
        <f t="shared" si="145"/>
        <v>1.3984369317950156E-2</v>
      </c>
      <c r="X197" s="407">
        <f t="shared" si="146"/>
        <v>2.6442739379601119</v>
      </c>
      <c r="Y197" s="407">
        <f t="shared" si="147"/>
        <v>4.1953107953850467E-2</v>
      </c>
      <c r="Z197" s="407">
        <f t="shared" si="124"/>
        <v>0.42109337655927392</v>
      </c>
      <c r="AA197" s="407">
        <f t="shared" si="125"/>
        <v>0.14400000000000002</v>
      </c>
      <c r="AB197" s="407">
        <f t="shared" si="126"/>
        <v>0</v>
      </c>
      <c r="AC197" s="407">
        <f t="shared" si="148"/>
        <v>0.6121830810908292</v>
      </c>
      <c r="AD197" s="407">
        <f t="shared" si="149"/>
        <v>4.9992557749393036</v>
      </c>
      <c r="AE197" s="407">
        <f t="shared" si="150"/>
        <v>0.14995534981958386</v>
      </c>
      <c r="AF197" s="407">
        <f t="shared" si="127"/>
        <v>8.1215999999999997E-2</v>
      </c>
      <c r="AG197" s="407">
        <f t="shared" si="151"/>
        <v>0.23831878517962155</v>
      </c>
      <c r="AH197" s="407">
        <f t="shared" si="152"/>
        <v>0</v>
      </c>
      <c r="AI197">
        <f t="shared" si="128"/>
        <v>0</v>
      </c>
      <c r="AJ197" s="408">
        <f t="shared" si="129"/>
        <v>0.136607112</v>
      </c>
      <c r="AK197">
        <f t="shared" si="134"/>
        <v>4.8000000000000001E-2</v>
      </c>
      <c r="AL197" s="408">
        <f t="shared" si="130"/>
        <v>0.1215</v>
      </c>
      <c r="AM197" s="408">
        <f t="shared" si="135"/>
        <v>0.31645971316818772</v>
      </c>
      <c r="AN197" s="408">
        <f t="shared" si="153"/>
        <v>0.16949999999999998</v>
      </c>
      <c r="AO197" s="408">
        <f t="shared" si="154"/>
        <v>2.0449657937113073</v>
      </c>
      <c r="AP197">
        <f t="shared" si="131"/>
        <v>28.763999999999996</v>
      </c>
      <c r="AQ197" s="10">
        <f t="shared" si="155"/>
        <v>0.93362432846971055</v>
      </c>
      <c r="AR197" s="63">
        <f t="shared" si="156"/>
        <v>30.60915405454146</v>
      </c>
      <c r="AS197" s="63">
        <f t="shared" si="157"/>
        <v>11.915939258981076</v>
      </c>
      <c r="AT197" s="10"/>
      <c r="AU197">
        <f t="shared" si="158"/>
        <v>93.36243284697106</v>
      </c>
    </row>
    <row r="198" spans="7:47" x14ac:dyDescent="0.25">
      <c r="G198">
        <v>189</v>
      </c>
      <c r="H198">
        <f t="shared" si="120"/>
        <v>5.67</v>
      </c>
      <c r="I198" s="407">
        <f t="shared" si="136"/>
        <v>0.21864249999999999</v>
      </c>
      <c r="J198" s="408">
        <f t="shared" si="121"/>
        <v>1.4499449999999998</v>
      </c>
      <c r="K198" s="408">
        <f t="shared" si="132"/>
        <v>6.3949724999999997</v>
      </c>
      <c r="L198" s="408">
        <f t="shared" si="137"/>
        <v>4.9450275000000001</v>
      </c>
      <c r="M198" s="63">
        <f t="shared" si="122"/>
        <v>0</v>
      </c>
      <c r="N198" s="407">
        <f t="shared" si="138"/>
        <v>5.6854283076931633</v>
      </c>
      <c r="O198" s="407">
        <f t="shared" si="139"/>
        <v>0.68174053415004621</v>
      </c>
      <c r="P198">
        <f t="shared" si="123"/>
        <v>0.2</v>
      </c>
      <c r="Q198" s="407">
        <f t="shared" si="133"/>
        <v>0.88174053415004616</v>
      </c>
      <c r="R198" s="9">
        <f t="shared" si="140"/>
        <v>0.41856306803007592</v>
      </c>
      <c r="S198" s="9">
        <f t="shared" si="141"/>
        <v>1.7519504191874997E-4</v>
      </c>
      <c r="T198" s="9">
        <f t="shared" si="142"/>
        <v>1.7519504191874997E-4</v>
      </c>
      <c r="U198" s="407">
        <f t="shared" si="143"/>
        <v>2.6584621400732265</v>
      </c>
      <c r="V198" s="409">
        <f t="shared" si="144"/>
        <v>1.413484190040544E-2</v>
      </c>
      <c r="W198" s="407">
        <f t="shared" si="145"/>
        <v>1.413484190040544E-2</v>
      </c>
      <c r="X198" s="407">
        <f t="shared" si="146"/>
        <v>2.6584621400732265</v>
      </c>
      <c r="Y198" s="407">
        <f t="shared" si="147"/>
        <v>4.240452570121632E-2</v>
      </c>
      <c r="Z198" s="407">
        <f t="shared" si="124"/>
        <v>0.42334147422279794</v>
      </c>
      <c r="AA198" s="407">
        <f t="shared" si="125"/>
        <v>0.14400000000000002</v>
      </c>
      <c r="AB198" s="407">
        <f t="shared" si="126"/>
        <v>0</v>
      </c>
      <c r="AC198" s="407">
        <f t="shared" si="148"/>
        <v>0.61496142947227717</v>
      </c>
      <c r="AD198" s="407">
        <f t="shared" si="149"/>
        <v>5.0256018636294728</v>
      </c>
      <c r="AE198" s="407">
        <f t="shared" si="150"/>
        <v>0.15154004455029618</v>
      </c>
      <c r="AF198" s="407">
        <f t="shared" si="127"/>
        <v>8.1647999999999998E-2</v>
      </c>
      <c r="AG198" s="407">
        <f t="shared" si="151"/>
        <v>0.24047640559368871</v>
      </c>
      <c r="AH198" s="407">
        <f t="shared" si="152"/>
        <v>0</v>
      </c>
      <c r="AI198">
        <f t="shared" si="128"/>
        <v>0</v>
      </c>
      <c r="AJ198" s="408">
        <f t="shared" si="129"/>
        <v>0.13660608599999999</v>
      </c>
      <c r="AK198">
        <f t="shared" si="134"/>
        <v>4.8000000000000001E-2</v>
      </c>
      <c r="AL198" s="408">
        <f t="shared" si="130"/>
        <v>0.1215</v>
      </c>
      <c r="AM198" s="408">
        <f t="shared" si="135"/>
        <v>0.31645971316818772</v>
      </c>
      <c r="AN198" s="408">
        <f t="shared" si="153"/>
        <v>0.16949999999999998</v>
      </c>
      <c r="AO198" s="408">
        <f t="shared" si="154"/>
        <v>2.0575944921583362</v>
      </c>
      <c r="AP198">
        <f t="shared" si="131"/>
        <v>28.916999999999998</v>
      </c>
      <c r="AQ198" s="10">
        <f t="shared" si="155"/>
        <v>0.93357154384444818</v>
      </c>
      <c r="AR198" s="63">
        <f t="shared" si="156"/>
        <v>30.748071473613859</v>
      </c>
      <c r="AS198" s="63">
        <f t="shared" si="157"/>
        <v>12.023820279684436</v>
      </c>
      <c r="AT198" s="10"/>
      <c r="AU198">
        <f t="shared" si="158"/>
        <v>93.357154384444812</v>
      </c>
    </row>
    <row r="199" spans="7:47" x14ac:dyDescent="0.25">
      <c r="G199">
        <v>190</v>
      </c>
      <c r="H199">
        <f t="shared" si="120"/>
        <v>5.6999999999999993</v>
      </c>
      <c r="I199" s="407">
        <f t="shared" si="136"/>
        <v>0.21867499999999998</v>
      </c>
      <c r="J199" s="408">
        <f t="shared" si="121"/>
        <v>1.4501605263157891</v>
      </c>
      <c r="K199" s="408">
        <f t="shared" si="132"/>
        <v>6.425080263157894</v>
      </c>
      <c r="L199" s="408">
        <f t="shared" si="137"/>
        <v>4.9749197368421045</v>
      </c>
      <c r="M199" s="63">
        <f t="shared" si="122"/>
        <v>0</v>
      </c>
      <c r="N199" s="407">
        <f t="shared" si="138"/>
        <v>5.7153518814977939</v>
      </c>
      <c r="O199" s="407">
        <f t="shared" si="139"/>
        <v>0.68933248832339444</v>
      </c>
      <c r="P199">
        <f t="shared" si="123"/>
        <v>0.2</v>
      </c>
      <c r="Q199" s="407">
        <f t="shared" si="133"/>
        <v>0.8893324883233944</v>
      </c>
      <c r="R199" s="9">
        <f t="shared" si="140"/>
        <v>0.41862528511829511</v>
      </c>
      <c r="S199" s="9">
        <f t="shared" si="141"/>
        <v>1.7524712934037387E-4</v>
      </c>
      <c r="T199" s="9">
        <f t="shared" si="142"/>
        <v>1.7524712934037387E-4</v>
      </c>
      <c r="U199" s="407">
        <f t="shared" si="143"/>
        <v>2.6726527862796741</v>
      </c>
      <c r="V199" s="409">
        <f t="shared" si="144"/>
        <v>1.4286145832017009E-2</v>
      </c>
      <c r="W199" s="407">
        <f t="shared" si="145"/>
        <v>1.4286145832017009E-2</v>
      </c>
      <c r="X199" s="407">
        <f t="shared" si="146"/>
        <v>2.6726527862796741</v>
      </c>
      <c r="Y199" s="407">
        <f t="shared" si="147"/>
        <v>4.2858437496051026E-2</v>
      </c>
      <c r="Z199" s="407">
        <f t="shared" si="124"/>
        <v>0.42558957188632202</v>
      </c>
      <c r="AA199" s="407">
        <f t="shared" si="125"/>
        <v>0.14400000000000002</v>
      </c>
      <c r="AB199" s="407">
        <f t="shared" si="126"/>
        <v>0</v>
      </c>
      <c r="AC199" s="407">
        <f t="shared" si="148"/>
        <v>0.61774311027847018</v>
      </c>
      <c r="AD199" s="407">
        <f t="shared" si="149"/>
        <v>5.0519475663680309</v>
      </c>
      <c r="AE199" s="407">
        <f t="shared" si="150"/>
        <v>0.15313304527999122</v>
      </c>
      <c r="AF199" s="407">
        <f t="shared" si="127"/>
        <v>8.2079999999999986E-2</v>
      </c>
      <c r="AG199" s="407">
        <f t="shared" si="151"/>
        <v>0.24264442110478651</v>
      </c>
      <c r="AH199" s="407">
        <f t="shared" si="152"/>
        <v>0</v>
      </c>
      <c r="AI199">
        <f t="shared" si="128"/>
        <v>0</v>
      </c>
      <c r="AJ199" s="408">
        <f t="shared" si="129"/>
        <v>0.13660506</v>
      </c>
      <c r="AK199">
        <f t="shared" si="134"/>
        <v>4.8000000000000001E-2</v>
      </c>
      <c r="AL199" s="408">
        <f t="shared" si="130"/>
        <v>0.1215</v>
      </c>
      <c r="AM199" s="408">
        <f t="shared" si="135"/>
        <v>0.31645971316818772</v>
      </c>
      <c r="AN199" s="408">
        <f t="shared" si="153"/>
        <v>0.16949999999999998</v>
      </c>
      <c r="AO199" s="408">
        <f t="shared" si="154"/>
        <v>2.0702864726680081</v>
      </c>
      <c r="AP199">
        <f t="shared" si="131"/>
        <v>29.069999999999993</v>
      </c>
      <c r="AQ199" s="10">
        <f t="shared" si="155"/>
        <v>0.93351742366001966</v>
      </c>
      <c r="AR199" s="63">
        <f t="shared" si="156"/>
        <v>30.88715551392351</v>
      </c>
      <c r="AS199" s="63">
        <f t="shared" si="157"/>
        <v>12.132221055239325</v>
      </c>
      <c r="AT199" s="10"/>
      <c r="AU199">
        <f t="shared" si="158"/>
        <v>93.351742366001972</v>
      </c>
    </row>
    <row r="200" spans="7:47" x14ac:dyDescent="0.25">
      <c r="G200">
        <v>191</v>
      </c>
      <c r="H200">
        <f t="shared" si="120"/>
        <v>5.7299999999999995</v>
      </c>
      <c r="I200" s="407">
        <f t="shared" si="136"/>
        <v>0.21870749999999997</v>
      </c>
      <c r="J200" s="408">
        <f t="shared" si="121"/>
        <v>1.4503760526315785</v>
      </c>
      <c r="K200" s="408">
        <f t="shared" si="132"/>
        <v>6.4551880263157884</v>
      </c>
      <c r="L200" s="408">
        <f t="shared" si="137"/>
        <v>5.0048119736842107</v>
      </c>
      <c r="M200" s="63">
        <f t="shared" si="122"/>
        <v>0</v>
      </c>
      <c r="N200" s="407">
        <f t="shared" si="138"/>
        <v>5.7452762531060184</v>
      </c>
      <c r="O200" s="407">
        <f t="shared" si="139"/>
        <v>0.69697331916725713</v>
      </c>
      <c r="P200">
        <f t="shared" si="123"/>
        <v>0.2</v>
      </c>
      <c r="Q200" s="407">
        <f t="shared" si="133"/>
        <v>0.89697331916725709</v>
      </c>
      <c r="R200" s="9">
        <f t="shared" si="140"/>
        <v>0.41868750220651435</v>
      </c>
      <c r="S200" s="9">
        <f t="shared" si="141"/>
        <v>1.7529922450392995E-4</v>
      </c>
      <c r="T200" s="9">
        <f t="shared" si="142"/>
        <v>1.7529922450392995E-4</v>
      </c>
      <c r="U200" s="407">
        <f t="shared" si="143"/>
        <v>2.6868458705130802</v>
      </c>
      <c r="V200" s="409">
        <f t="shared" si="144"/>
        <v>1.4438281463786383E-2</v>
      </c>
      <c r="W200" s="407">
        <f t="shared" si="145"/>
        <v>1.4438281463786383E-2</v>
      </c>
      <c r="X200" s="407">
        <f t="shared" si="146"/>
        <v>2.6868458705130802</v>
      </c>
      <c r="Y200" s="407">
        <f t="shared" si="147"/>
        <v>4.3314844391359152E-2</v>
      </c>
      <c r="Z200" s="407">
        <f t="shared" si="124"/>
        <v>0.42783766954984614</v>
      </c>
      <c r="AA200" s="407">
        <f t="shared" si="125"/>
        <v>0.14400000000000002</v>
      </c>
      <c r="AB200" s="407">
        <f t="shared" si="126"/>
        <v>0</v>
      </c>
      <c r="AC200" s="407">
        <f t="shared" si="148"/>
        <v>0.62052812981791006</v>
      </c>
      <c r="AD200" s="407">
        <f t="shared" si="149"/>
        <v>5.0782928718823159</v>
      </c>
      <c r="AE200" s="407">
        <f t="shared" si="150"/>
        <v>0.15473435095566443</v>
      </c>
      <c r="AF200" s="407">
        <f t="shared" si="127"/>
        <v>8.2511999999999988E-2</v>
      </c>
      <c r="AG200" s="407">
        <f t="shared" si="151"/>
        <v>0.24482285197557549</v>
      </c>
      <c r="AH200" s="407">
        <f t="shared" si="152"/>
        <v>0</v>
      </c>
      <c r="AI200">
        <f t="shared" si="128"/>
        <v>0</v>
      </c>
      <c r="AJ200" s="408">
        <f t="shared" si="129"/>
        <v>0.13660403400000001</v>
      </c>
      <c r="AK200">
        <f t="shared" si="134"/>
        <v>4.8000000000000001E-2</v>
      </c>
      <c r="AL200" s="408">
        <f t="shared" si="130"/>
        <v>0.1215</v>
      </c>
      <c r="AM200" s="408">
        <f t="shared" si="135"/>
        <v>0.31645971316818772</v>
      </c>
      <c r="AN200" s="408">
        <f t="shared" si="153"/>
        <v>0.16949999999999998</v>
      </c>
      <c r="AO200" s="408">
        <f t="shared" si="154"/>
        <v>2.0830419156490327</v>
      </c>
      <c r="AP200">
        <f t="shared" si="131"/>
        <v>29.222999999999995</v>
      </c>
      <c r="AQ200" s="10">
        <f t="shared" si="155"/>
        <v>0.93346198407126713</v>
      </c>
      <c r="AR200" s="63">
        <f t="shared" si="156"/>
        <v>31.026406490895504</v>
      </c>
      <c r="AS200" s="63">
        <f t="shared" si="157"/>
        <v>12.241142598778774</v>
      </c>
      <c r="AT200" s="10"/>
      <c r="AU200">
        <f t="shared" si="158"/>
        <v>93.346198407126707</v>
      </c>
    </row>
    <row r="201" spans="7:47" x14ac:dyDescent="0.25">
      <c r="G201">
        <v>192</v>
      </c>
      <c r="H201">
        <f t="shared" ref="H201:H209" si="159">Iout*(G201/200)</f>
        <v>5.76</v>
      </c>
      <c r="I201" s="407">
        <f t="shared" si="136"/>
        <v>0.21873999999999996</v>
      </c>
      <c r="J201" s="408">
        <f t="shared" ref="J201:J209" si="160">(Vin-Vout)*I201/(Fsw*Lout2)</f>
        <v>1.450591578947368</v>
      </c>
      <c r="K201" s="408">
        <f t="shared" si="132"/>
        <v>6.4852957894736836</v>
      </c>
      <c r="L201" s="408">
        <f t="shared" si="137"/>
        <v>5.034704210526316</v>
      </c>
      <c r="M201" s="63">
        <f t="shared" ref="M201:M209" si="161">IF(MIN(Vin, -L201/(CossTop+CossBot)*0.00000002)&lt;0, 0, MIN(Vin, -L201/(CossTop+CossBot)*0.00000002))</f>
        <v>0</v>
      </c>
      <c r="N201" s="407">
        <f t="shared" si="138"/>
        <v>5.7752014101163098</v>
      </c>
      <c r="O201" s="407">
        <f t="shared" si="139"/>
        <v>0.70466318141532891</v>
      </c>
      <c r="P201">
        <f t="shared" ref="P201:P209" si="162">Core_Loss</f>
        <v>0.2</v>
      </c>
      <c r="Q201" s="407">
        <f t="shared" si="133"/>
        <v>0.90466318141532898</v>
      </c>
      <c r="R201" s="9">
        <f t="shared" si="140"/>
        <v>0.41874971929473365</v>
      </c>
      <c r="S201" s="9">
        <f t="shared" si="141"/>
        <v>1.7535132740941823E-4</v>
      </c>
      <c r="T201" s="9">
        <f t="shared" si="142"/>
        <v>1.7535132740941823E-4</v>
      </c>
      <c r="U201" s="407">
        <f t="shared" si="143"/>
        <v>2.7010413868279648</v>
      </c>
      <c r="V201" s="409">
        <f t="shared" si="144"/>
        <v>1.4591249146715071E-2</v>
      </c>
      <c r="W201" s="407">
        <f t="shared" si="145"/>
        <v>1.4591249146715071E-2</v>
      </c>
      <c r="X201" s="407">
        <f t="shared" si="146"/>
        <v>2.7010413868279648</v>
      </c>
      <c r="Y201" s="407">
        <f t="shared" si="147"/>
        <v>4.3773747440145214E-2</v>
      </c>
      <c r="Z201" s="407">
        <f t="shared" ref="Z201:Z209" si="163">IF(L201&lt;0, (Vin*K201*Tf/2)*Fsw, (Vin*L201*Tr/2+Vin*K201*Tf/2)*Fsw)</f>
        <v>0.43008576721337022</v>
      </c>
      <c r="AA201" s="407">
        <f t="shared" ref="AA201:AA209" si="164">(0.5*CossTop*(Vin-M201)^2-0.5*CossBot*(Vin-M201)^2+(QossBot*(Vin-M201)/Vin)*Vin)*Fsw</f>
        <v>0.14400000000000002</v>
      </c>
      <c r="AB201" s="407">
        <f t="shared" ref="AB201:AB209" si="165">IF(L201&gt;0,0,-L201*VsdTop*Deadtime*Fsw)</f>
        <v>0</v>
      </c>
      <c r="AC201" s="407">
        <f t="shared" si="148"/>
        <v>0.62331649441386527</v>
      </c>
      <c r="AD201" s="407">
        <f t="shared" si="149"/>
        <v>5.1046377691322897</v>
      </c>
      <c r="AE201" s="407">
        <f t="shared" si="150"/>
        <v>0.15634396052431127</v>
      </c>
      <c r="AF201" s="407">
        <f t="shared" ref="AF201:AF209" si="166">IF(L201&lt;0, Deadtime*Fsw*IF(VfdSky&gt;0,0,VsdBot)*K201, Deadtime*Fsw*IF(VfdSky&gt;0,0,VsdBot)*(K201+L201))</f>
        <v>8.294399999999999E-2</v>
      </c>
      <c r="AG201" s="407">
        <f t="shared" si="151"/>
        <v>0.24701171860070131</v>
      </c>
      <c r="AH201" s="407">
        <f t="shared" si="152"/>
        <v>0</v>
      </c>
      <c r="AI201">
        <f t="shared" ref="AI201:AI209" si="167">2*Deadtime*Fsw*IF(VfdSky&gt;0,VfdSky,0)*H201</f>
        <v>0</v>
      </c>
      <c r="AJ201" s="408">
        <f t="shared" ref="AJ201:AJ209" si="168">IF(QrrSky&gt;0,QrrSky,QrrBot)*Fsw*(Vin-H201*RdsonTop)</f>
        <v>0.136603008</v>
      </c>
      <c r="AK201">
        <f t="shared" si="134"/>
        <v>4.8000000000000001E-2</v>
      </c>
      <c r="AL201" s="408">
        <f t="shared" ref="AL201:AL209" si="169">IF(Ext_VCC=1, Vdd*(QgTop+QgBot)*Fsw, Vin*(QgTop+QgBot)*Fsw)</f>
        <v>0.1215</v>
      </c>
      <c r="AM201" s="408">
        <f t="shared" si="135"/>
        <v>0.31645971316818772</v>
      </c>
      <c r="AN201" s="408">
        <f t="shared" si="153"/>
        <v>0.16949999999999998</v>
      </c>
      <c r="AO201" s="408">
        <f t="shared" si="154"/>
        <v>2.0958610029040199</v>
      </c>
      <c r="AP201">
        <f t="shared" ref="AP201:AP209" si="170">Vout*H201</f>
        <v>29.375999999999998</v>
      </c>
      <c r="AQ201" s="10">
        <f t="shared" si="155"/>
        <v>0.93340524086864052</v>
      </c>
      <c r="AR201" s="63">
        <f t="shared" si="156"/>
        <v>31.165824720693262</v>
      </c>
      <c r="AS201" s="63">
        <f t="shared" si="157"/>
        <v>12.350585930035066</v>
      </c>
      <c r="AT201" s="10"/>
      <c r="AU201">
        <f t="shared" si="158"/>
        <v>93.34052408686405</v>
      </c>
    </row>
    <row r="202" spans="7:47" x14ac:dyDescent="0.25">
      <c r="G202">
        <v>193</v>
      </c>
      <c r="H202">
        <f t="shared" si="159"/>
        <v>5.79</v>
      </c>
      <c r="I202" s="407">
        <f t="shared" si="136"/>
        <v>0.21877250000000001</v>
      </c>
      <c r="J202" s="408">
        <f t="shared" si="160"/>
        <v>1.4508071052631577</v>
      </c>
      <c r="K202" s="408">
        <f t="shared" ref="K202:K209" si="171">H202+J202/2</f>
        <v>6.5154035526315788</v>
      </c>
      <c r="L202" s="408">
        <f t="shared" si="137"/>
        <v>5.0645964473684213</v>
      </c>
      <c r="M202" s="63">
        <f t="shared" si="161"/>
        <v>0</v>
      </c>
      <c r="N202" s="407">
        <f t="shared" si="138"/>
        <v>5.8051273403825379</v>
      </c>
      <c r="O202" s="407">
        <f t="shared" si="139"/>
        <v>0.71240223105678047</v>
      </c>
      <c r="P202">
        <f t="shared" si="162"/>
        <v>0.2</v>
      </c>
      <c r="Q202" s="407">
        <f t="shared" ref="Q202:Q209" si="172">O202+P202</f>
        <v>0.91240223105678053</v>
      </c>
      <c r="R202" s="9">
        <f t="shared" si="140"/>
        <v>0.41881193638295294</v>
      </c>
      <c r="S202" s="9">
        <f t="shared" si="141"/>
        <v>1.7540343805683861E-4</v>
      </c>
      <c r="T202" s="9">
        <f t="shared" si="142"/>
        <v>1.7540343805683861E-4</v>
      </c>
      <c r="U202" s="407">
        <f t="shared" si="143"/>
        <v>2.7152393293966353</v>
      </c>
      <c r="V202" s="409">
        <f t="shared" si="144"/>
        <v>1.4745049231804579E-2</v>
      </c>
      <c r="W202" s="407">
        <f t="shared" si="145"/>
        <v>1.4745049231804579E-2</v>
      </c>
      <c r="X202" s="407">
        <f t="shared" si="146"/>
        <v>2.7152393293966353</v>
      </c>
      <c r="Y202" s="407">
        <f t="shared" si="147"/>
        <v>4.4235147695413736E-2</v>
      </c>
      <c r="Z202" s="407">
        <f t="shared" si="163"/>
        <v>0.4323338648768944</v>
      </c>
      <c r="AA202" s="407">
        <f t="shared" si="164"/>
        <v>0.14400000000000002</v>
      </c>
      <c r="AB202" s="407">
        <f t="shared" si="165"/>
        <v>0</v>
      </c>
      <c r="AC202" s="407">
        <f t="shared" si="148"/>
        <v>0.62610821040441822</v>
      </c>
      <c r="AD202" s="407">
        <f t="shared" si="149"/>
        <v>5.1309822473045594</v>
      </c>
      <c r="AE202" s="407">
        <f t="shared" si="150"/>
        <v>0.15796187293292729</v>
      </c>
      <c r="AF202" s="407">
        <f t="shared" si="166"/>
        <v>8.3375999999999992E-2</v>
      </c>
      <c r="AG202" s="407">
        <f t="shared" si="151"/>
        <v>0.2492110415073403</v>
      </c>
      <c r="AH202" s="407">
        <f t="shared" si="152"/>
        <v>0</v>
      </c>
      <c r="AI202">
        <f t="shared" si="167"/>
        <v>0</v>
      </c>
      <c r="AJ202" s="408">
        <f t="shared" si="168"/>
        <v>0.13660198200000001</v>
      </c>
      <c r="AK202">
        <f t="shared" ref="AK202:AK209" si="173">Iq*Vin</f>
        <v>4.8000000000000001E-2</v>
      </c>
      <c r="AL202" s="408">
        <f t="shared" si="169"/>
        <v>0.1215</v>
      </c>
      <c r="AM202" s="408">
        <f t="shared" ref="AM202:AM209" si="174">(Vin-Vdd)*Fsw*(QgTop+QgBot)+(RdsonDRT+RdsonDRT2)*Fsw*QgTop*Vdd/(RdsonDRT+2*RGateTop+RdsonDRT2)+(RdsonDRB+RdsonDRB2)*Fsw*QgBot*Vdd/(RdsonDRB+2*RGateBot+RdsonDRB2)</f>
        <v>0.31645971316818772</v>
      </c>
      <c r="AN202" s="408">
        <f t="shared" si="153"/>
        <v>0.16949999999999998</v>
      </c>
      <c r="AO202" s="408">
        <f t="shared" si="154"/>
        <v>2.1087439176384004</v>
      </c>
      <c r="AP202">
        <f t="shared" si="170"/>
        <v>29.528999999999996</v>
      </c>
      <c r="AQ202" s="10">
        <f t="shared" si="155"/>
        <v>0.93334720948724947</v>
      </c>
      <c r="AR202" s="63">
        <f t="shared" si="156"/>
        <v>31.30541052022091</v>
      </c>
      <c r="AS202" s="63">
        <f t="shared" si="157"/>
        <v>12.460552075367016</v>
      </c>
      <c r="AT202" s="10"/>
      <c r="AU202">
        <f t="shared" si="158"/>
        <v>93.33472094872495</v>
      </c>
    </row>
    <row r="203" spans="7:47" x14ac:dyDescent="0.25">
      <c r="G203">
        <v>194</v>
      </c>
      <c r="H203">
        <f t="shared" si="159"/>
        <v>5.82</v>
      </c>
      <c r="I203" s="407">
        <f t="shared" si="136"/>
        <v>0.21880499999999994</v>
      </c>
      <c r="J203" s="408">
        <f t="shared" si="160"/>
        <v>1.451022631578947</v>
      </c>
      <c r="K203" s="408">
        <f t="shared" si="171"/>
        <v>6.545511315789474</v>
      </c>
      <c r="L203" s="408">
        <f t="shared" si="137"/>
        <v>5.0944886842105266</v>
      </c>
      <c r="M203" s="63">
        <f t="shared" si="161"/>
        <v>0</v>
      </c>
      <c r="N203" s="407">
        <f t="shared" si="138"/>
        <v>5.8350540320074327</v>
      </c>
      <c r="O203" s="407">
        <f t="shared" si="139"/>
        <v>0.72019062534467115</v>
      </c>
      <c r="P203">
        <f t="shared" si="162"/>
        <v>0.2</v>
      </c>
      <c r="Q203" s="407">
        <f t="shared" si="172"/>
        <v>0.92019062534467122</v>
      </c>
      <c r="R203" s="9">
        <f t="shared" si="140"/>
        <v>0.41887415347117213</v>
      </c>
      <c r="S203" s="9">
        <f t="shared" si="141"/>
        <v>1.7545555644619108E-4</v>
      </c>
      <c r="T203" s="9">
        <f t="shared" si="142"/>
        <v>1.7545555644619108E-4</v>
      </c>
      <c r="U203" s="407">
        <f t="shared" si="143"/>
        <v>2.7294396925061761</v>
      </c>
      <c r="V203" s="409">
        <f t="shared" si="144"/>
        <v>1.4899682070056418E-2</v>
      </c>
      <c r="W203" s="407">
        <f t="shared" si="145"/>
        <v>1.4899682070056418E-2</v>
      </c>
      <c r="X203" s="407">
        <f t="shared" si="146"/>
        <v>2.7294396925061761</v>
      </c>
      <c r="Y203" s="407">
        <f t="shared" si="147"/>
        <v>4.4699046210169256E-2</v>
      </c>
      <c r="Z203" s="407">
        <f t="shared" si="163"/>
        <v>0.43458196254041848</v>
      </c>
      <c r="AA203" s="407">
        <f t="shared" si="164"/>
        <v>0.14400000000000002</v>
      </c>
      <c r="AB203" s="407">
        <f t="shared" si="165"/>
        <v>0</v>
      </c>
      <c r="AC203" s="407">
        <f t="shared" si="148"/>
        <v>0.6289032841425104</v>
      </c>
      <c r="AD203" s="407">
        <f t="shared" si="149"/>
        <v>5.1573262958065769</v>
      </c>
      <c r="AE203" s="407">
        <f t="shared" si="150"/>
        <v>0.15958808712850792</v>
      </c>
      <c r="AF203" s="407">
        <f t="shared" si="166"/>
        <v>8.3808000000000007E-2</v>
      </c>
      <c r="AG203" s="407">
        <f t="shared" si="151"/>
        <v>0.25142084135574871</v>
      </c>
      <c r="AH203" s="407">
        <f t="shared" si="152"/>
        <v>0</v>
      </c>
      <c r="AI203">
        <f t="shared" si="167"/>
        <v>0</v>
      </c>
      <c r="AJ203" s="408">
        <f t="shared" si="168"/>
        <v>0.136600956</v>
      </c>
      <c r="AK203">
        <f t="shared" si="173"/>
        <v>4.8000000000000001E-2</v>
      </c>
      <c r="AL203" s="408">
        <f t="shared" si="169"/>
        <v>0.1215</v>
      </c>
      <c r="AM203" s="408">
        <f t="shared" si="174"/>
        <v>0.31645971316818772</v>
      </c>
      <c r="AN203" s="408">
        <f t="shared" si="153"/>
        <v>0.16949999999999998</v>
      </c>
      <c r="AO203" s="408">
        <f t="shared" si="154"/>
        <v>2.1216908444694331</v>
      </c>
      <c r="AP203">
        <f t="shared" si="170"/>
        <v>29.681999999999999</v>
      </c>
      <c r="AQ203" s="10">
        <f t="shared" si="155"/>
        <v>0.93328790501564096</v>
      </c>
      <c r="AR203" s="63">
        <f t="shared" si="156"/>
        <v>31.445164207125519</v>
      </c>
      <c r="AS203" s="63">
        <f t="shared" si="157"/>
        <v>12.571042067787436</v>
      </c>
      <c r="AT203" s="10"/>
      <c r="AU203">
        <f t="shared" si="158"/>
        <v>93.3287905015641</v>
      </c>
    </row>
    <row r="204" spans="7:47" x14ac:dyDescent="0.25">
      <c r="G204">
        <v>195</v>
      </c>
      <c r="H204">
        <f t="shared" si="159"/>
        <v>5.85</v>
      </c>
      <c r="I204" s="407">
        <f t="shared" si="136"/>
        <v>0.21883749999999999</v>
      </c>
      <c r="J204" s="408">
        <f t="shared" si="160"/>
        <v>1.4512381578947366</v>
      </c>
      <c r="K204" s="408">
        <f t="shared" si="171"/>
        <v>6.5756190789473683</v>
      </c>
      <c r="L204" s="408">
        <f t="shared" si="137"/>
        <v>5.124380921052631</v>
      </c>
      <c r="M204" s="63">
        <f t="shared" si="161"/>
        <v>0</v>
      </c>
      <c r="N204" s="407">
        <f t="shared" si="138"/>
        <v>5.8649814733362522</v>
      </c>
      <c r="O204" s="407">
        <f t="shared" si="139"/>
        <v>0.72802852280445041</v>
      </c>
      <c r="P204">
        <f t="shared" si="162"/>
        <v>0.2</v>
      </c>
      <c r="Q204" s="407">
        <f t="shared" si="172"/>
        <v>0.92802852280445047</v>
      </c>
      <c r="R204" s="9">
        <f t="shared" si="140"/>
        <v>0.41893637055939142</v>
      </c>
      <c r="S204" s="9">
        <f t="shared" si="141"/>
        <v>1.7550768257747573E-4</v>
      </c>
      <c r="T204" s="9">
        <f t="shared" si="142"/>
        <v>1.7550768257747573E-4</v>
      </c>
      <c r="U204" s="407">
        <f t="shared" si="143"/>
        <v>2.7436424705555296</v>
      </c>
      <c r="V204" s="409">
        <f t="shared" si="144"/>
        <v>1.5055148012472101E-2</v>
      </c>
      <c r="W204" s="407">
        <f t="shared" si="145"/>
        <v>1.5055148012472101E-2</v>
      </c>
      <c r="X204" s="407">
        <f t="shared" si="146"/>
        <v>2.7436424705555296</v>
      </c>
      <c r="Y204" s="407">
        <f t="shared" si="147"/>
        <v>4.5165444037416305E-2</v>
      </c>
      <c r="Z204" s="407">
        <f t="shared" si="163"/>
        <v>0.43683006020394255</v>
      </c>
      <c r="AA204" s="407">
        <f t="shared" si="164"/>
        <v>0.14400000000000002</v>
      </c>
      <c r="AB204" s="407">
        <f t="shared" si="165"/>
        <v>0</v>
      </c>
      <c r="AC204" s="407">
        <f t="shared" si="148"/>
        <v>0.63170172199598873</v>
      </c>
      <c r="AD204" s="407">
        <f t="shared" si="149"/>
        <v>5.1836699042610173</v>
      </c>
      <c r="AE204" s="407">
        <f t="shared" si="150"/>
        <v>0.16122260205804856</v>
      </c>
      <c r="AF204" s="407">
        <f t="shared" si="166"/>
        <v>8.4239999999999995E-2</v>
      </c>
      <c r="AG204" s="407">
        <f t="shared" si="151"/>
        <v>0.25364113893981743</v>
      </c>
      <c r="AH204" s="407">
        <f t="shared" si="152"/>
        <v>0</v>
      </c>
      <c r="AI204">
        <f t="shared" si="167"/>
        <v>0</v>
      </c>
      <c r="AJ204" s="408">
        <f t="shared" si="168"/>
        <v>0.13659993000000001</v>
      </c>
      <c r="AK204">
        <f t="shared" si="173"/>
        <v>4.8000000000000001E-2</v>
      </c>
      <c r="AL204" s="408">
        <f t="shared" si="169"/>
        <v>0.1215</v>
      </c>
      <c r="AM204" s="408">
        <f t="shared" si="174"/>
        <v>0.31645971316818772</v>
      </c>
      <c r="AN204" s="408">
        <f t="shared" si="153"/>
        <v>0.16949999999999998</v>
      </c>
      <c r="AO204" s="408">
        <f t="shared" si="154"/>
        <v>2.134701969435306</v>
      </c>
      <c r="AP204">
        <f t="shared" si="170"/>
        <v>29.834999999999997</v>
      </c>
      <c r="AQ204" s="10">
        <f t="shared" si="155"/>
        <v>0.93322734220430981</v>
      </c>
      <c r="AR204" s="63">
        <f t="shared" si="156"/>
        <v>31.585086099799437</v>
      </c>
      <c r="AS204" s="63">
        <f t="shared" si="157"/>
        <v>12.682056946990873</v>
      </c>
      <c r="AT204" s="10"/>
      <c r="AU204">
        <f t="shared" si="158"/>
        <v>93.322734220430988</v>
      </c>
    </row>
    <row r="205" spans="7:47" x14ac:dyDescent="0.25">
      <c r="G205">
        <v>196</v>
      </c>
      <c r="H205">
        <f t="shared" si="159"/>
        <v>5.88</v>
      </c>
      <c r="I205" s="407">
        <f t="shared" si="136"/>
        <v>0.21887000000000001</v>
      </c>
      <c r="J205" s="408">
        <f t="shared" si="160"/>
        <v>1.4514536842105263</v>
      </c>
      <c r="K205" s="408">
        <f t="shared" si="171"/>
        <v>6.6057268421052626</v>
      </c>
      <c r="L205" s="408">
        <f t="shared" si="137"/>
        <v>5.1542731578947372</v>
      </c>
      <c r="M205" s="63">
        <f t="shared" si="161"/>
        <v>0</v>
      </c>
      <c r="N205" s="407">
        <f t="shared" si="138"/>
        <v>5.8949096529506448</v>
      </c>
      <c r="O205" s="407">
        <f t="shared" si="139"/>
        <v>0.7359160832425472</v>
      </c>
      <c r="P205">
        <f t="shared" si="162"/>
        <v>0.2</v>
      </c>
      <c r="Q205" s="407">
        <f t="shared" si="172"/>
        <v>0.93591608324254727</v>
      </c>
      <c r="R205" s="9">
        <f t="shared" si="140"/>
        <v>0.41899858764761078</v>
      </c>
      <c r="S205" s="9">
        <f t="shared" si="141"/>
        <v>1.7555981645069258E-4</v>
      </c>
      <c r="T205" s="9">
        <f t="shared" si="142"/>
        <v>1.7555981645069258E-4</v>
      </c>
      <c r="U205" s="407">
        <f t="shared" si="143"/>
        <v>2.7578476580526639</v>
      </c>
      <c r="V205" s="409">
        <f t="shared" si="144"/>
        <v>1.5211447410053126E-2</v>
      </c>
      <c r="W205" s="407">
        <f t="shared" si="145"/>
        <v>1.5211447410053126E-2</v>
      </c>
      <c r="X205" s="407">
        <f t="shared" si="146"/>
        <v>2.7578476580526639</v>
      </c>
      <c r="Y205" s="407">
        <f t="shared" si="147"/>
        <v>4.5634342230159379E-2</v>
      </c>
      <c r="Z205" s="407">
        <f t="shared" si="163"/>
        <v>0.43907815786746662</v>
      </c>
      <c r="AA205" s="407">
        <f t="shared" si="164"/>
        <v>0.14400000000000002</v>
      </c>
      <c r="AB205" s="407">
        <f t="shared" si="165"/>
        <v>0</v>
      </c>
      <c r="AC205" s="407">
        <f t="shared" si="148"/>
        <v>0.63450353034765183</v>
      </c>
      <c r="AD205" s="407">
        <f t="shared" si="149"/>
        <v>5.2100130625003365</v>
      </c>
      <c r="AE205" s="407">
        <f t="shared" si="150"/>
        <v>0.16286541666854482</v>
      </c>
      <c r="AF205" s="407">
        <f t="shared" si="166"/>
        <v>8.4671999999999997E-2</v>
      </c>
      <c r="AG205" s="407">
        <f t="shared" si="151"/>
        <v>0.25587195518763056</v>
      </c>
      <c r="AH205" s="407">
        <f t="shared" si="152"/>
        <v>0</v>
      </c>
      <c r="AI205">
        <f t="shared" si="167"/>
        <v>0</v>
      </c>
      <c r="AJ205" s="408">
        <f t="shared" si="168"/>
        <v>0.13659890399999999</v>
      </c>
      <c r="AK205">
        <f t="shared" si="173"/>
        <v>4.8000000000000001E-2</v>
      </c>
      <c r="AL205" s="408">
        <f t="shared" si="169"/>
        <v>0.1215</v>
      </c>
      <c r="AM205" s="408">
        <f t="shared" si="174"/>
        <v>0.31645971316818772</v>
      </c>
      <c r="AN205" s="408">
        <f t="shared" si="153"/>
        <v>0.16949999999999998</v>
      </c>
      <c r="AO205" s="408">
        <f t="shared" si="154"/>
        <v>2.1477774800043332</v>
      </c>
      <c r="AP205">
        <f t="shared" si="170"/>
        <v>29.987999999999996</v>
      </c>
      <c r="AQ205" s="10">
        <f t="shared" si="155"/>
        <v>0.93316553547395165</v>
      </c>
      <c r="AR205" s="63">
        <f t="shared" si="156"/>
        <v>31.725176517382593</v>
      </c>
      <c r="AS205" s="63">
        <f t="shared" si="157"/>
        <v>12.793597759381528</v>
      </c>
      <c r="AT205" s="10"/>
      <c r="AU205">
        <f t="shared" si="158"/>
        <v>93.316553547395159</v>
      </c>
    </row>
    <row r="206" spans="7:47" x14ac:dyDescent="0.25">
      <c r="G206">
        <v>197</v>
      </c>
      <c r="H206">
        <f t="shared" si="159"/>
        <v>5.91</v>
      </c>
      <c r="I206" s="407">
        <f t="shared" si="136"/>
        <v>0.21890249999999997</v>
      </c>
      <c r="J206" s="408">
        <f t="shared" si="160"/>
        <v>1.4516692105263156</v>
      </c>
      <c r="K206" s="408">
        <f t="shared" si="171"/>
        <v>6.6358346052631578</v>
      </c>
      <c r="L206" s="408">
        <f t="shared" si="137"/>
        <v>5.1841653947368425</v>
      </c>
      <c r="M206" s="63">
        <f t="shared" si="161"/>
        <v>0</v>
      </c>
      <c r="N206" s="407">
        <f t="shared" si="138"/>
        <v>5.9248385596626889</v>
      </c>
      <c r="O206" s="407">
        <f t="shared" si="139"/>
        <v>0.74385346775504757</v>
      </c>
      <c r="P206">
        <f t="shared" si="162"/>
        <v>0.2</v>
      </c>
      <c r="Q206" s="407">
        <f t="shared" si="172"/>
        <v>0.94385346775504764</v>
      </c>
      <c r="R206" s="9">
        <f t="shared" si="140"/>
        <v>0.41906080473582996</v>
      </c>
      <c r="S206" s="9">
        <f t="shared" si="141"/>
        <v>1.7561195806584139E-4</v>
      </c>
      <c r="T206" s="9">
        <f t="shared" si="142"/>
        <v>1.7561195806584139E-4</v>
      </c>
      <c r="U206" s="407">
        <f t="shared" si="143"/>
        <v>2.7720552496118307</v>
      </c>
      <c r="V206" s="409">
        <f t="shared" si="144"/>
        <v>1.5368580613801018E-2</v>
      </c>
      <c r="W206" s="407">
        <f t="shared" si="145"/>
        <v>1.5368580613801018E-2</v>
      </c>
      <c r="X206" s="407">
        <f t="shared" si="146"/>
        <v>2.7720552496118307</v>
      </c>
      <c r="Y206" s="407">
        <f t="shared" si="147"/>
        <v>4.6105741841403057E-2</v>
      </c>
      <c r="Z206" s="407">
        <f t="shared" si="163"/>
        <v>0.44132625553099081</v>
      </c>
      <c r="AA206" s="407">
        <f t="shared" si="164"/>
        <v>0.14400000000000002</v>
      </c>
      <c r="AB206" s="407">
        <f t="shared" si="165"/>
        <v>0</v>
      </c>
      <c r="AC206" s="407">
        <f t="shared" si="148"/>
        <v>0.63730871559529645</v>
      </c>
      <c r="AD206" s="407">
        <f t="shared" si="149"/>
        <v>5.2363557605614739</v>
      </c>
      <c r="AE206" s="407">
        <f t="shared" si="150"/>
        <v>0.164516529906992</v>
      </c>
      <c r="AF206" s="407">
        <f t="shared" si="166"/>
        <v>8.5103999999999999E-2</v>
      </c>
      <c r="AG206" s="407">
        <f t="shared" si="151"/>
        <v>0.25811331116202813</v>
      </c>
      <c r="AH206" s="407">
        <f t="shared" si="152"/>
        <v>0</v>
      </c>
      <c r="AI206">
        <f t="shared" si="167"/>
        <v>0</v>
      </c>
      <c r="AJ206" s="408">
        <f t="shared" si="168"/>
        <v>0.13659787800000001</v>
      </c>
      <c r="AK206">
        <f t="shared" si="173"/>
        <v>4.8000000000000001E-2</v>
      </c>
      <c r="AL206" s="408">
        <f t="shared" si="169"/>
        <v>0.1215</v>
      </c>
      <c r="AM206" s="408">
        <f t="shared" si="174"/>
        <v>0.31645971316818772</v>
      </c>
      <c r="AN206" s="408">
        <f t="shared" si="153"/>
        <v>0.16949999999999998</v>
      </c>
      <c r="AO206" s="408">
        <f t="shared" si="154"/>
        <v>2.1609175650842389</v>
      </c>
      <c r="AP206">
        <f t="shared" si="170"/>
        <v>30.140999999999998</v>
      </c>
      <c r="AQ206" s="10">
        <f t="shared" si="155"/>
        <v>0.93310249892346897</v>
      </c>
      <c r="AR206" s="63">
        <f t="shared" si="156"/>
        <v>31.865435779764823</v>
      </c>
      <c r="AS206" s="63">
        <f t="shared" si="157"/>
        <v>12.905665558101406</v>
      </c>
      <c r="AT206" s="10"/>
      <c r="AU206">
        <f t="shared" si="158"/>
        <v>93.310249892346903</v>
      </c>
    </row>
    <row r="207" spans="7:47" x14ac:dyDescent="0.25">
      <c r="G207">
        <v>198</v>
      </c>
      <c r="H207">
        <f t="shared" si="159"/>
        <v>5.9399999999999995</v>
      </c>
      <c r="I207" s="407">
        <f t="shared" si="136"/>
        <v>0.21893499999999999</v>
      </c>
      <c r="J207" s="408">
        <f t="shared" si="160"/>
        <v>1.4518847368421051</v>
      </c>
      <c r="K207" s="408">
        <f t="shared" si="171"/>
        <v>6.6659423684210521</v>
      </c>
      <c r="L207" s="408">
        <f t="shared" si="137"/>
        <v>5.2140576315789469</v>
      </c>
      <c r="M207" s="63">
        <f t="shared" si="161"/>
        <v>0</v>
      </c>
      <c r="N207" s="407">
        <f t="shared" si="138"/>
        <v>5.9547681825091159</v>
      </c>
      <c r="O207" s="407">
        <f t="shared" si="139"/>
        <v>0.75184083873646246</v>
      </c>
      <c r="P207">
        <f t="shared" si="162"/>
        <v>0.2</v>
      </c>
      <c r="Q207" s="407">
        <f t="shared" si="172"/>
        <v>0.95184083873646252</v>
      </c>
      <c r="R207" s="9">
        <f t="shared" si="140"/>
        <v>0.4191230218240492</v>
      </c>
      <c r="S207" s="9">
        <f t="shared" si="141"/>
        <v>1.7566410742292244E-4</v>
      </c>
      <c r="T207" s="9">
        <f t="shared" si="142"/>
        <v>1.7566410742292244E-4</v>
      </c>
      <c r="U207" s="407">
        <f t="shared" si="143"/>
        <v>2.786265239950898</v>
      </c>
      <c r="V207" s="409">
        <f t="shared" si="144"/>
        <v>1.5526547974717272E-2</v>
      </c>
      <c r="W207" s="407">
        <f t="shared" si="145"/>
        <v>1.5526547974717272E-2</v>
      </c>
      <c r="X207" s="407">
        <f t="shared" si="146"/>
        <v>2.786265239950898</v>
      </c>
      <c r="Y207" s="407">
        <f t="shared" si="147"/>
        <v>4.6579643924151815E-2</v>
      </c>
      <c r="Z207" s="407">
        <f t="shared" si="163"/>
        <v>0.44357435319451483</v>
      </c>
      <c r="AA207" s="407">
        <f t="shared" si="164"/>
        <v>0.14400000000000002</v>
      </c>
      <c r="AB207" s="407">
        <f t="shared" si="165"/>
        <v>0</v>
      </c>
      <c r="AC207" s="407">
        <f t="shared" si="148"/>
        <v>0.64011728415176339</v>
      </c>
      <c r="AD207" s="407">
        <f t="shared" si="149"/>
        <v>5.2626979886807383</v>
      </c>
      <c r="AE207" s="407">
        <f t="shared" si="150"/>
        <v>0.16617594072038572</v>
      </c>
      <c r="AF207" s="407">
        <f t="shared" si="166"/>
        <v>8.5535999999999987E-2</v>
      </c>
      <c r="AG207" s="407">
        <f t="shared" si="151"/>
        <v>0.2603652280611744</v>
      </c>
      <c r="AH207" s="407">
        <f t="shared" si="152"/>
        <v>0</v>
      </c>
      <c r="AI207">
        <f t="shared" si="167"/>
        <v>0</v>
      </c>
      <c r="AJ207" s="408">
        <f t="shared" si="168"/>
        <v>0.13659685199999999</v>
      </c>
      <c r="AK207">
        <f t="shared" si="173"/>
        <v>4.8000000000000001E-2</v>
      </c>
      <c r="AL207" s="408">
        <f t="shared" si="169"/>
        <v>0.1215</v>
      </c>
      <c r="AM207" s="408">
        <f t="shared" si="174"/>
        <v>0.31645971316818772</v>
      </c>
      <c r="AN207" s="408">
        <f t="shared" si="153"/>
        <v>0.16949999999999998</v>
      </c>
      <c r="AO207" s="408">
        <f t="shared" si="154"/>
        <v>2.1741224150315404</v>
      </c>
      <c r="AP207">
        <f t="shared" si="170"/>
        <v>30.293999999999997</v>
      </c>
      <c r="AQ207" s="10">
        <f t="shared" si="155"/>
        <v>0.93303824633773702</v>
      </c>
      <c r="AR207" s="63">
        <f t="shared" si="156"/>
        <v>32.005864207588168</v>
      </c>
      <c r="AS207" s="63">
        <f t="shared" si="157"/>
        <v>13.01826140305872</v>
      </c>
      <c r="AT207" s="10"/>
      <c r="AU207">
        <f t="shared" si="158"/>
        <v>93.303824633773701</v>
      </c>
    </row>
    <row r="208" spans="7:47" x14ac:dyDescent="0.25">
      <c r="G208">
        <v>199</v>
      </c>
      <c r="H208">
        <f t="shared" si="159"/>
        <v>5.97</v>
      </c>
      <c r="I208" s="407">
        <f t="shared" si="136"/>
        <v>0.21896749999999998</v>
      </c>
      <c r="J208" s="408">
        <f t="shared" si="160"/>
        <v>1.4521002631578943</v>
      </c>
      <c r="K208" s="408">
        <f t="shared" si="171"/>
        <v>6.6960501315789465</v>
      </c>
      <c r="L208" s="408">
        <f t="shared" si="137"/>
        <v>5.243949868421053</v>
      </c>
      <c r="M208" s="63">
        <f t="shared" si="161"/>
        <v>0</v>
      </c>
      <c r="N208" s="407">
        <f t="shared" si="138"/>
        <v>5.9846985107457114</v>
      </c>
      <c r="O208" s="407">
        <f t="shared" si="139"/>
        <v>0.75987835988858887</v>
      </c>
      <c r="P208">
        <f t="shared" si="162"/>
        <v>0.2</v>
      </c>
      <c r="Q208" s="407">
        <f t="shared" si="172"/>
        <v>0.95987835988858894</v>
      </c>
      <c r="R208" s="9">
        <f t="shared" si="140"/>
        <v>0.41918523891226839</v>
      </c>
      <c r="S208" s="9">
        <f t="shared" si="141"/>
        <v>1.7571626452193555E-4</v>
      </c>
      <c r="T208" s="9">
        <f t="shared" si="142"/>
        <v>1.7571626452193555E-4</v>
      </c>
      <c r="U208" s="407">
        <f t="shared" si="143"/>
        <v>2.8004776238887725</v>
      </c>
      <c r="V208" s="409">
        <f t="shared" si="144"/>
        <v>1.568534984380341E-2</v>
      </c>
      <c r="W208" s="407">
        <f t="shared" si="145"/>
        <v>1.568534984380341E-2</v>
      </c>
      <c r="X208" s="407">
        <f t="shared" si="146"/>
        <v>2.8004776238887725</v>
      </c>
      <c r="Y208" s="407">
        <f t="shared" si="147"/>
        <v>4.7056049531410231E-2</v>
      </c>
      <c r="Z208" s="407">
        <f t="shared" si="163"/>
        <v>0.4458224508580389</v>
      </c>
      <c r="AA208" s="407">
        <f t="shared" si="164"/>
        <v>0.14400000000000002</v>
      </c>
      <c r="AB208" s="407">
        <f t="shared" si="165"/>
        <v>0</v>
      </c>
      <c r="AC208" s="407">
        <f t="shared" si="148"/>
        <v>0.64292924244498584</v>
      </c>
      <c r="AD208" s="407">
        <f t="shared" si="149"/>
        <v>5.2890397372888236</v>
      </c>
      <c r="AE208" s="407">
        <f t="shared" si="150"/>
        <v>0.16784364805572138</v>
      </c>
      <c r="AF208" s="407">
        <f t="shared" si="166"/>
        <v>8.5967999999999989E-2</v>
      </c>
      <c r="AG208" s="407">
        <f t="shared" si="151"/>
        <v>0.26262772721912969</v>
      </c>
      <c r="AH208" s="407">
        <f t="shared" si="152"/>
        <v>0</v>
      </c>
      <c r="AI208">
        <f t="shared" si="167"/>
        <v>0</v>
      </c>
      <c r="AJ208" s="408">
        <f t="shared" si="168"/>
        <v>0.136595826</v>
      </c>
      <c r="AK208">
        <f t="shared" si="173"/>
        <v>4.8000000000000001E-2</v>
      </c>
      <c r="AL208" s="408">
        <f t="shared" si="169"/>
        <v>0.1215</v>
      </c>
      <c r="AM208" s="408">
        <f t="shared" si="174"/>
        <v>0.31645971316818772</v>
      </c>
      <c r="AN208" s="408">
        <f t="shared" si="153"/>
        <v>0.16949999999999998</v>
      </c>
      <c r="AO208" s="408">
        <f t="shared" si="154"/>
        <v>2.18739222166103</v>
      </c>
      <c r="AP208">
        <f t="shared" si="170"/>
        <v>30.446999999999996</v>
      </c>
      <c r="AQ208" s="10">
        <f t="shared" si="155"/>
        <v>0.93297279119513832</v>
      </c>
      <c r="AR208" s="63">
        <f t="shared" si="156"/>
        <v>32.146462122249289</v>
      </c>
      <c r="AS208" s="63">
        <f t="shared" si="157"/>
        <v>13.131386360956485</v>
      </c>
      <c r="AT208" s="10"/>
      <c r="AU208">
        <f t="shared" si="158"/>
        <v>93.297279119513831</v>
      </c>
    </row>
    <row r="209" spans="7:47" x14ac:dyDescent="0.25">
      <c r="G209">
        <v>200</v>
      </c>
      <c r="H209">
        <f t="shared" si="159"/>
        <v>6</v>
      </c>
      <c r="I209" s="407">
        <f t="shared" si="136"/>
        <v>0.21899999999999997</v>
      </c>
      <c r="J209" s="408">
        <f t="shared" si="160"/>
        <v>1.4523157894736838</v>
      </c>
      <c r="K209" s="408">
        <f t="shared" si="171"/>
        <v>6.7261578947368417</v>
      </c>
      <c r="L209" s="408">
        <f t="shared" si="137"/>
        <v>5.2738421052631583</v>
      </c>
      <c r="M209" s="63">
        <f t="shared" si="161"/>
        <v>0</v>
      </c>
      <c r="N209" s="407">
        <f t="shared" si="138"/>
        <v>6.0146295338418714</v>
      </c>
      <c r="O209" s="407">
        <f t="shared" si="139"/>
        <v>0.76796619622945872</v>
      </c>
      <c r="P209">
        <f t="shared" si="162"/>
        <v>0.2</v>
      </c>
      <c r="Q209" s="407">
        <f t="shared" si="172"/>
        <v>0.96796619622945879</v>
      </c>
      <c r="R209" s="9">
        <f t="shared" si="140"/>
        <v>0.41924745600048763</v>
      </c>
      <c r="S209" s="9">
        <f t="shared" si="141"/>
        <v>1.7576842936288081E-4</v>
      </c>
      <c r="T209" s="9">
        <f t="shared" si="142"/>
        <v>1.7576842936288081E-4</v>
      </c>
      <c r="U209" s="407">
        <f t="shared" si="143"/>
        <v>2.8146923963428883</v>
      </c>
      <c r="V209" s="409">
        <f t="shared" si="144"/>
        <v>1.5844986572060942E-2</v>
      </c>
      <c r="W209" s="407">
        <f t="shared" si="145"/>
        <v>1.5844986572060942E-2</v>
      </c>
      <c r="X209" s="407">
        <f t="shared" si="146"/>
        <v>2.8146923963428883</v>
      </c>
      <c r="Y209" s="407">
        <f t="shared" si="147"/>
        <v>4.7534959716182823E-2</v>
      </c>
      <c r="Z209" s="407">
        <f t="shared" si="163"/>
        <v>0.44807054852156303</v>
      </c>
      <c r="AA209" s="407">
        <f t="shared" si="164"/>
        <v>0.14400000000000002</v>
      </c>
      <c r="AB209" s="407">
        <f t="shared" si="165"/>
        <v>0</v>
      </c>
      <c r="AC209" s="407">
        <f t="shared" si="148"/>
        <v>0.64574459691803421</v>
      </c>
      <c r="AD209" s="407">
        <f t="shared" si="149"/>
        <v>5.3153809970059926</v>
      </c>
      <c r="AE209" s="407">
        <f t="shared" si="150"/>
        <v>0.16951965085999451</v>
      </c>
      <c r="AF209" s="407">
        <f t="shared" si="166"/>
        <v>8.6400000000000005E-2</v>
      </c>
      <c r="AG209" s="407">
        <f t="shared" si="151"/>
        <v>0.2649008301064274</v>
      </c>
      <c r="AH209" s="407">
        <f t="shared" si="152"/>
        <v>0</v>
      </c>
      <c r="AI209">
        <f t="shared" si="167"/>
        <v>0</v>
      </c>
      <c r="AJ209" s="408">
        <f t="shared" si="168"/>
        <v>0.13659479999999999</v>
      </c>
      <c r="AK209">
        <f t="shared" si="173"/>
        <v>4.8000000000000001E-2</v>
      </c>
      <c r="AL209" s="408">
        <f t="shared" si="169"/>
        <v>0.1215</v>
      </c>
      <c r="AM209" s="408">
        <f t="shared" si="174"/>
        <v>0.31645971316818772</v>
      </c>
      <c r="AN209" s="408">
        <f t="shared" si="153"/>
        <v>0.16949999999999998</v>
      </c>
      <c r="AO209" s="408">
        <f t="shared" si="154"/>
        <v>2.2007271782553444</v>
      </c>
      <c r="AP209">
        <f t="shared" si="170"/>
        <v>30.599999999999998</v>
      </c>
      <c r="AQ209" s="10">
        <f t="shared" si="155"/>
        <v>0.93290614667487382</v>
      </c>
      <c r="AR209" s="63">
        <f t="shared" si="156"/>
        <v>32.287229845901713</v>
      </c>
      <c r="AS209" s="63">
        <f t="shared" si="157"/>
        <v>13.245041505321369</v>
      </c>
      <c r="AT209" s="10"/>
      <c r="AU209">
        <f t="shared" si="158"/>
        <v>93.290614667487375</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1.4523157894736838</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0.10244732124660751</v>
      </c>
      <c r="C15" t="s">
        <v>2</v>
      </c>
    </row>
    <row r="16" spans="1:5" x14ac:dyDescent="0.25">
      <c r="A16" t="s">
        <v>302</v>
      </c>
      <c r="B16">
        <f>B13*(Iripple1/(2*SQRT(3)))</f>
        <v>0.31680013475388014</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2025-06-16T07:19:00Z</dcterms:modified>
</cp:coreProperties>
</file>