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90881104d375f688/デスクトップ/UMIUSI/新生UMIUSI_基板/AQUA_VESC/datasheet/"/>
    </mc:Choice>
  </mc:AlternateContent>
  <xr:revisionPtr revIDLastSave="227" documentId="11_AD4D066CA252ABDACC1048C0D910C85C73EEDF57" xr6:coauthVersionLast="47" xr6:coauthVersionMax="47" xr10:uidLastSave="{52686EED-FA43-492D-A487-8B85D292F41B}"/>
  <bookViews>
    <workbookView xWindow="-108" yWindow="-108" windowWidth="23256" windowHeight="14856" xr2:uid="{00000000-000D-0000-FFFF-FFFF00000000}"/>
  </bookViews>
  <sheets>
    <sheet name="type3位相補償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D11" i="1"/>
  <c r="H6" i="1"/>
  <c r="D9" i="1"/>
  <c r="D15" i="1"/>
  <c r="H8" i="1"/>
  <c r="H7" i="1"/>
  <c r="H5" i="1"/>
  <c r="D10" i="1"/>
  <c r="D7" i="1"/>
  <c r="H4" i="1"/>
  <c r="D6" i="1"/>
  <c r="H3" i="1"/>
  <c r="D14" i="1"/>
  <c r="D13" i="1"/>
  <c r="K4" i="1"/>
  <c r="K5" i="1"/>
  <c r="K6" i="1"/>
  <c r="K7" i="1"/>
  <c r="K8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yoshiki</author>
  </authors>
  <commentList>
    <comment ref="G6" authorId="0" shapeId="0" xr:uid="{AA32BD78-BF56-4464-904A-B11036E42BD2}">
      <text>
        <r>
          <rPr>
            <b/>
            <sz val="9"/>
            <color indexed="81"/>
            <rFont val="MS P ゴシック"/>
            <family val="3"/>
            <charset val="128"/>
          </rPr>
          <t>yoshiki: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<sst xmlns="http://schemas.openxmlformats.org/spreadsheetml/2006/main" count="70" uniqueCount="47">
  <si>
    <t>Vin</t>
    <phoneticPr fontId="1"/>
  </si>
  <si>
    <t xml:space="preserve">Vout </t>
    <phoneticPr fontId="1"/>
  </si>
  <si>
    <t>Rfb1</t>
    <phoneticPr fontId="1"/>
  </si>
  <si>
    <t>Rfb2</t>
    <phoneticPr fontId="1"/>
  </si>
  <si>
    <t>Iout</t>
    <phoneticPr fontId="1"/>
  </si>
  <si>
    <t>L</t>
    <phoneticPr fontId="1"/>
  </si>
  <si>
    <t>Resr</t>
    <phoneticPr fontId="1"/>
  </si>
  <si>
    <t>Cout</t>
    <phoneticPr fontId="1"/>
  </si>
  <si>
    <t>Rc1</t>
    <phoneticPr fontId="1"/>
  </si>
  <si>
    <t>Rc2</t>
    <phoneticPr fontId="1"/>
  </si>
  <si>
    <t>Cc1</t>
    <phoneticPr fontId="1"/>
  </si>
  <si>
    <t>Cc2</t>
    <phoneticPr fontId="1"/>
  </si>
  <si>
    <r>
      <t>ωdp=</t>
    </r>
    <r>
      <rPr>
        <sz val="11"/>
        <color theme="1"/>
        <rFont val="Cambria Math"/>
        <family val="2"/>
      </rPr>
      <t>√</t>
    </r>
    <r>
      <rPr>
        <sz val="11"/>
        <color theme="1"/>
        <rFont val="Yu Gothic"/>
        <family val="2"/>
        <scheme val="minor"/>
      </rPr>
      <t>1/Lcout</t>
    </r>
    <phoneticPr fontId="1"/>
  </si>
  <si>
    <t>V</t>
    <phoneticPr fontId="1"/>
  </si>
  <si>
    <t>A</t>
    <phoneticPr fontId="1"/>
  </si>
  <si>
    <t>uH</t>
    <phoneticPr fontId="1"/>
  </si>
  <si>
    <t>uF</t>
    <phoneticPr fontId="1"/>
  </si>
  <si>
    <t>Ω</t>
    <phoneticPr fontId="1"/>
  </si>
  <si>
    <t>pF</t>
    <phoneticPr fontId="1"/>
  </si>
  <si>
    <t>fdp</t>
    <phoneticPr fontId="1"/>
  </si>
  <si>
    <t>fesr</t>
    <phoneticPr fontId="1"/>
  </si>
  <si>
    <t>fp1</t>
    <phoneticPr fontId="1"/>
  </si>
  <si>
    <t>fp2</t>
    <phoneticPr fontId="1"/>
  </si>
  <si>
    <t>fz1</t>
    <phoneticPr fontId="1"/>
  </si>
  <si>
    <t>fz2</t>
    <phoneticPr fontId="1"/>
  </si>
  <si>
    <t>H</t>
    <phoneticPr fontId="1"/>
  </si>
  <si>
    <t>F</t>
    <phoneticPr fontId="1"/>
  </si>
  <si>
    <t>Hz</t>
    <phoneticPr fontId="1"/>
  </si>
  <si>
    <t>rad/s</t>
    <phoneticPr fontId="1"/>
  </si>
  <si>
    <t>Cc3</t>
  </si>
  <si>
    <t>kΩ</t>
    <phoneticPr fontId="1"/>
  </si>
  <si>
    <t>GAIN</t>
    <phoneticPr fontId="1"/>
  </si>
  <si>
    <t>Vramp</t>
    <phoneticPr fontId="1"/>
  </si>
  <si>
    <t>(Vin/Vramp)*(1/Rfb1(Cc1+Cc2)*ω)+((ω/w1)^2+1)^0.5*(ω</t>
    <phoneticPr fontId="1"/>
  </si>
  <si>
    <t>ω</t>
    <phoneticPr fontId="1"/>
  </si>
  <si>
    <t>|jω/wp1+1|</t>
    <phoneticPr fontId="1"/>
  </si>
  <si>
    <t>|jω/wp2+1|</t>
    <phoneticPr fontId="1"/>
  </si>
  <si>
    <t>|jω/wz1+1|</t>
    <phoneticPr fontId="1"/>
  </si>
  <si>
    <t>|jω/wz2+1|</t>
    <phoneticPr fontId="1"/>
  </si>
  <si>
    <t>|jω/wesr+1|</t>
    <phoneticPr fontId="1"/>
  </si>
  <si>
    <t>wesr=1/ResrCout</t>
    <phoneticPr fontId="1"/>
  </si>
  <si>
    <t>wp1=1/Rc2Cc3</t>
    <phoneticPr fontId="1"/>
  </si>
  <si>
    <t>wp2=1/Rc1Cc2</t>
    <phoneticPr fontId="1"/>
  </si>
  <si>
    <t>wz1=1/Rc2Cc1</t>
    <phoneticPr fontId="1"/>
  </si>
  <si>
    <t>wz2=1/Rfb1Cc3</t>
    <phoneticPr fontId="1"/>
  </si>
  <si>
    <t>|(jω)^2 / wdp^2 + jω/(Resr/L) + 1|</t>
    <phoneticPr fontId="1"/>
  </si>
  <si>
    <t>=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</si>
</sst>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Cambria Math"/>
      <family val="2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165090</xdr:colOff>
      <xdr:row>17</xdr:row>
      <xdr:rowOff>174158</xdr:rowOff>
    </xdr:from>
    <xdr:to>
      <xdr:col>10</xdr:col>
      <xdr:colOff>316621</xdr:colOff>
      <xdr:row>32</xdr:row>
      <xdr:rowOff>68095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678EFAF-FFED-581A-6752-3A1B008FD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3351" y="4944941"/>
          <a:ext cx="4839487" cy="3372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5"/>
  <sheetViews>
    <sheetView tabSelected="1" topLeftCell="G1" zoomScale="110" zoomScaleNormal="130" workbookViewId="0">
      <selection activeCell="P3" sqref="P3"/>
    </sheetView>
  </sheetViews>
  <sheetFormatPr defaultRowHeight="18"/>
  <cols>
    <col min="1" max="1" width="33.3984375" bestFit="1" customWidth="1"/>
    <col min="4" max="4" width="9.8984375" bestFit="1" customWidth="1"/>
    <col min="7" max="7" width="21.296875" bestFit="1" customWidth="1"/>
    <col min="8" max="8" width="7.796875" customWidth="1"/>
    <col min="10" max="10" width="6" bestFit="1" customWidth="1"/>
    <col min="11" max="11" width="10.69921875" bestFit="1" customWidth="1"/>
    <col min="12" max="12" width="3.59765625" bestFit="1" customWidth="1"/>
    <col min="14" max="14" width="10.3984375" bestFit="1" customWidth="1"/>
    <col min="15" max="15" width="14.5" bestFit="1" customWidth="1"/>
    <col min="16" max="16" width="34.69921875" bestFit="1" customWidth="1"/>
    <col min="17" max="18" width="12.09765625" bestFit="1" customWidth="1"/>
    <col min="19" max="19" width="11.796875" bestFit="1" customWidth="1"/>
  </cols>
  <sheetData>
    <row r="2" spans="1:20">
      <c r="N2" t="s">
        <v>34</v>
      </c>
      <c r="O2" t="s">
        <v>39</v>
      </c>
      <c r="P2" t="s">
        <v>45</v>
      </c>
      <c r="Q2" t="s">
        <v>35</v>
      </c>
      <c r="R2" t="s">
        <v>36</v>
      </c>
      <c r="S2" t="s">
        <v>37</v>
      </c>
      <c r="T2" t="s">
        <v>38</v>
      </c>
    </row>
    <row r="3" spans="1:20" ht="83.4">
      <c r="A3" t="s">
        <v>0</v>
      </c>
      <c r="C3" t="s">
        <v>13</v>
      </c>
      <c r="D3">
        <v>12</v>
      </c>
      <c r="G3" t="s">
        <v>12</v>
      </c>
      <c r="H3">
        <f>SQRT(1/(D6*D7))</f>
        <v>50000.000000000007</v>
      </c>
      <c r="I3" t="s">
        <v>19</v>
      </c>
      <c r="J3" t="s">
        <v>28</v>
      </c>
      <c r="K3">
        <f>H3/(2*PI())</f>
        <v>7957.7471545947683</v>
      </c>
      <c r="L3" t="s">
        <v>27</v>
      </c>
      <c r="O3">
        <f>SQRT((N3/H4)^2+1)</f>
        <v>1</v>
      </c>
      <c r="P3" t="s">
        <v>46</v>
      </c>
    </row>
    <row r="4" spans="1:20">
      <c r="A4" t="s">
        <v>1</v>
      </c>
      <c r="C4" t="s">
        <v>13</v>
      </c>
      <c r="G4" t="s">
        <v>40</v>
      </c>
      <c r="H4">
        <f>1/(B8*D7)</f>
        <v>5000000</v>
      </c>
      <c r="I4" t="s">
        <v>20</v>
      </c>
      <c r="J4" t="s">
        <v>28</v>
      </c>
      <c r="K4">
        <f>H4/(2*PI())</f>
        <v>795774.71545947669</v>
      </c>
      <c r="L4" t="s">
        <v>27</v>
      </c>
    </row>
    <row r="5" spans="1:20">
      <c r="A5" t="s">
        <v>4</v>
      </c>
      <c r="C5" t="s">
        <v>14</v>
      </c>
      <c r="G5" t="s">
        <v>41</v>
      </c>
      <c r="H5">
        <f>1/(B12*B15)</f>
        <v>1E-4</v>
      </c>
      <c r="I5" t="s">
        <v>21</v>
      </c>
      <c r="J5" t="s">
        <v>28</v>
      </c>
      <c r="K5">
        <f>H5/(2*PI())</f>
        <v>1.5915494309189534E-5</v>
      </c>
      <c r="L5" t="s">
        <v>27</v>
      </c>
    </row>
    <row r="6" spans="1:20">
      <c r="A6" t="s">
        <v>5</v>
      </c>
      <c r="B6">
        <v>20</v>
      </c>
      <c r="C6" t="s">
        <v>15</v>
      </c>
      <c r="D6">
        <f>B6*POWER(10, -6)</f>
        <v>1.9999999999999998E-5</v>
      </c>
      <c r="E6" t="s">
        <v>25</v>
      </c>
      <c r="G6" t="s">
        <v>42</v>
      </c>
      <c r="H6">
        <f>1/(D11*B14)</f>
        <v>9.9999999999999995E-7</v>
      </c>
      <c r="I6" t="s">
        <v>22</v>
      </c>
      <c r="J6" t="s">
        <v>28</v>
      </c>
      <c r="K6">
        <f>H6/(2*PI())</f>
        <v>1.5915494309189532E-7</v>
      </c>
      <c r="L6" t="s">
        <v>27</v>
      </c>
    </row>
    <row r="7" spans="1:20">
      <c r="A7" t="s">
        <v>7</v>
      </c>
      <c r="B7">
        <v>20</v>
      </c>
      <c r="C7" t="s">
        <v>16</v>
      </c>
      <c r="D7">
        <f>B7*POWER(10, -6)</f>
        <v>1.9999999999999998E-5</v>
      </c>
      <c r="E7" t="s">
        <v>26</v>
      </c>
      <c r="G7" t="s">
        <v>43</v>
      </c>
      <c r="H7">
        <f>1/(B12*B13)</f>
        <v>9.9999999999999995E-7</v>
      </c>
      <c r="I7" t="s">
        <v>23</v>
      </c>
      <c r="J7" t="s">
        <v>28</v>
      </c>
      <c r="K7">
        <f>H7/(2*PI())</f>
        <v>1.5915494309189532E-7</v>
      </c>
      <c r="L7" t="s">
        <v>27</v>
      </c>
    </row>
    <row r="8" spans="1:20">
      <c r="A8" t="s">
        <v>6</v>
      </c>
      <c r="B8">
        <v>0.01</v>
      </c>
      <c r="C8" t="s">
        <v>17</v>
      </c>
      <c r="G8" t="s">
        <v>44</v>
      </c>
      <c r="H8">
        <f>1/(D9*D15)</f>
        <v>99999.999999999985</v>
      </c>
      <c r="I8" t="s">
        <v>24</v>
      </c>
      <c r="J8" t="s">
        <v>28</v>
      </c>
      <c r="K8">
        <f>H8/(2*PI())</f>
        <v>15915.494309189531</v>
      </c>
      <c r="L8" t="s">
        <v>27</v>
      </c>
    </row>
    <row r="9" spans="1:20">
      <c r="A9" t="s">
        <v>2</v>
      </c>
      <c r="B9">
        <v>1</v>
      </c>
      <c r="C9" t="s">
        <v>30</v>
      </c>
      <c r="D9">
        <f>POWER(10, 3)*B9</f>
        <v>1000</v>
      </c>
      <c r="E9" t="s">
        <v>17</v>
      </c>
    </row>
    <row r="10" spans="1:20">
      <c r="A10" t="s">
        <v>3</v>
      </c>
      <c r="B10">
        <v>1</v>
      </c>
      <c r="C10" t="s">
        <v>30</v>
      </c>
      <c r="D10">
        <f t="shared" ref="D10:D11" si="0">POWER(10, 3)*B10</f>
        <v>1000</v>
      </c>
      <c r="E10" t="s">
        <v>17</v>
      </c>
    </row>
    <row r="11" spans="1:20">
      <c r="A11" t="s">
        <v>8</v>
      </c>
      <c r="B11">
        <v>1</v>
      </c>
      <c r="C11" t="s">
        <v>30</v>
      </c>
      <c r="D11">
        <f t="shared" si="0"/>
        <v>1000</v>
      </c>
      <c r="E11" t="s">
        <v>17</v>
      </c>
    </row>
    <row r="12" spans="1:20">
      <c r="A12" t="s">
        <v>9</v>
      </c>
      <c r="B12">
        <v>1000</v>
      </c>
      <c r="C12" t="s">
        <v>17</v>
      </c>
    </row>
    <row r="13" spans="1:20">
      <c r="A13" t="s">
        <v>10</v>
      </c>
      <c r="B13">
        <v>1000</v>
      </c>
      <c r="C13" t="s">
        <v>18</v>
      </c>
      <c r="D13">
        <f>B13*POWER(10, -9)</f>
        <v>1.0000000000000002E-6</v>
      </c>
      <c r="E13" t="s">
        <v>26</v>
      </c>
    </row>
    <row r="14" spans="1:20">
      <c r="A14" t="s">
        <v>11</v>
      </c>
      <c r="B14">
        <v>1000</v>
      </c>
      <c r="C14" t="s">
        <v>18</v>
      </c>
      <c r="D14">
        <f>B14*POWER(10, -9)</f>
        <v>1.0000000000000002E-6</v>
      </c>
      <c r="E14" t="s">
        <v>26</v>
      </c>
    </row>
    <row r="15" spans="1:20">
      <c r="A15" t="s">
        <v>29</v>
      </c>
      <c r="B15">
        <v>10</v>
      </c>
      <c r="C15" t="s">
        <v>18</v>
      </c>
      <c r="D15">
        <f>B15*POWER(10, -9)</f>
        <v>1E-8</v>
      </c>
      <c r="E15" t="s">
        <v>26</v>
      </c>
    </row>
    <row r="16" spans="1:20">
      <c r="A16" t="s">
        <v>32</v>
      </c>
      <c r="C16" t="s">
        <v>13</v>
      </c>
    </row>
    <row r="25" spans="1:12">
      <c r="A25" t="s">
        <v>31</v>
      </c>
      <c r="B25" s="1" t="s">
        <v>33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</sheetData>
  <mergeCells count="1">
    <mergeCell ref="B25:L25"/>
  </mergeCells>
  <phoneticPr fontId="1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type3位相補償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yoshiki</dc:creator>
  <cp:lastModifiedBy>慶紀 井川</cp:lastModifiedBy>
  <dcterms:created xsi:type="dcterms:W3CDTF">2015-06-05T18:19:34Z</dcterms:created>
  <dcterms:modified xsi:type="dcterms:W3CDTF">2025-07-12T03:44:47Z</dcterms:modified>
</cp:coreProperties>
</file>