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0881104d375f688/デスクトップ/UMIUSI/新生UMIUSI_基板/AQUA_VESC/datasheet/"/>
    </mc:Choice>
  </mc:AlternateContent>
  <xr:revisionPtr revIDLastSave="5" documentId="8_{05855CEA-FDFB-B94A-9685-01A7A6EC3D81}" xr6:coauthVersionLast="47" xr6:coauthVersionMax="47" xr10:uidLastSave="{F4259597-D12E-4323-B20D-5E1D656F2B36}"/>
  <bookViews>
    <workbookView minimized="1" xWindow="0" yWindow="3960" windowWidth="17280" windowHeight="10680" xr2:uid="{00000000-000D-0000-FFFF-FFFF00000000}"/>
  </bookViews>
  <sheets>
    <sheet name="電流モード位相補償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C8" i="1"/>
  <c r="C12" i="1"/>
  <c r="U70" i="1"/>
  <c r="T70" i="1"/>
  <c r="W70" i="1"/>
  <c r="V70" i="1"/>
  <c r="AK70" i="1"/>
  <c r="Z70" i="1"/>
  <c r="Y70" i="1"/>
  <c r="AB70" i="1"/>
  <c r="AA70" i="1"/>
  <c r="AL70" i="1"/>
  <c r="AM4" i="1"/>
  <c r="AM70" i="1"/>
  <c r="AN4" i="1"/>
  <c r="AN70" i="1"/>
  <c r="AO70" i="1"/>
  <c r="AP70" i="1"/>
  <c r="X70" i="1"/>
  <c r="AC70" i="1"/>
  <c r="AD70" i="1"/>
  <c r="AE70" i="1"/>
  <c r="AF70" i="1"/>
  <c r="AG70" i="1"/>
  <c r="AH70" i="1"/>
  <c r="AI70" i="1"/>
  <c r="U69" i="1"/>
  <c r="T69" i="1"/>
  <c r="W69" i="1"/>
  <c r="V69" i="1"/>
  <c r="AK69" i="1"/>
  <c r="Z69" i="1"/>
  <c r="Y69" i="1"/>
  <c r="AB69" i="1"/>
  <c r="AA69" i="1"/>
  <c r="AL69" i="1"/>
  <c r="AM69" i="1"/>
  <c r="AN69" i="1"/>
  <c r="AO69" i="1"/>
  <c r="AP69" i="1"/>
  <c r="X69" i="1"/>
  <c r="AC69" i="1"/>
  <c r="AD69" i="1"/>
  <c r="AE69" i="1"/>
  <c r="AF69" i="1"/>
  <c r="AG69" i="1"/>
  <c r="AH69" i="1"/>
  <c r="AI69" i="1"/>
  <c r="U68" i="1"/>
  <c r="T68" i="1"/>
  <c r="W68" i="1"/>
  <c r="V68" i="1"/>
  <c r="AK68" i="1"/>
  <c r="Z68" i="1"/>
  <c r="Y68" i="1"/>
  <c r="AB68" i="1"/>
  <c r="AA68" i="1"/>
  <c r="AL68" i="1"/>
  <c r="AM68" i="1"/>
  <c r="AN68" i="1"/>
  <c r="AO68" i="1"/>
  <c r="AP68" i="1"/>
  <c r="X68" i="1"/>
  <c r="AC68" i="1"/>
  <c r="AD68" i="1"/>
  <c r="AE68" i="1"/>
  <c r="AF68" i="1"/>
  <c r="AG68" i="1"/>
  <c r="AH68" i="1"/>
  <c r="AI68" i="1"/>
  <c r="U67" i="1"/>
  <c r="T67" i="1"/>
  <c r="W67" i="1"/>
  <c r="V67" i="1"/>
  <c r="AK67" i="1"/>
  <c r="Z67" i="1"/>
  <c r="Y67" i="1"/>
  <c r="AB67" i="1"/>
  <c r="AA67" i="1"/>
  <c r="AL67" i="1"/>
  <c r="AM67" i="1"/>
  <c r="AN67" i="1"/>
  <c r="AO67" i="1"/>
  <c r="AP67" i="1"/>
  <c r="X67" i="1"/>
  <c r="AC67" i="1"/>
  <c r="AD67" i="1"/>
  <c r="AE67" i="1"/>
  <c r="AF67" i="1"/>
  <c r="AG67" i="1"/>
  <c r="AH67" i="1"/>
  <c r="AI67" i="1"/>
  <c r="U66" i="1"/>
  <c r="T66" i="1"/>
  <c r="W66" i="1"/>
  <c r="V66" i="1"/>
  <c r="AK66" i="1"/>
  <c r="Z66" i="1"/>
  <c r="Y66" i="1"/>
  <c r="AB66" i="1"/>
  <c r="AA66" i="1"/>
  <c r="AL66" i="1"/>
  <c r="AM66" i="1"/>
  <c r="AN66" i="1"/>
  <c r="AO66" i="1"/>
  <c r="AP66" i="1"/>
  <c r="X66" i="1"/>
  <c r="AC66" i="1"/>
  <c r="AD66" i="1"/>
  <c r="AE66" i="1"/>
  <c r="AF66" i="1"/>
  <c r="AG66" i="1"/>
  <c r="AH66" i="1"/>
  <c r="AI66" i="1"/>
  <c r="U65" i="1"/>
  <c r="T65" i="1"/>
  <c r="W65" i="1"/>
  <c r="V65" i="1"/>
  <c r="AK65" i="1"/>
  <c r="Z65" i="1"/>
  <c r="Y65" i="1"/>
  <c r="AB65" i="1"/>
  <c r="AA65" i="1"/>
  <c r="AL65" i="1"/>
  <c r="AM65" i="1"/>
  <c r="AN65" i="1"/>
  <c r="AO65" i="1"/>
  <c r="AP65" i="1"/>
  <c r="X65" i="1"/>
  <c r="AC65" i="1"/>
  <c r="AD65" i="1"/>
  <c r="AE65" i="1"/>
  <c r="AF65" i="1"/>
  <c r="AG65" i="1"/>
  <c r="AH65" i="1"/>
  <c r="AI65" i="1"/>
  <c r="U64" i="1"/>
  <c r="T64" i="1"/>
  <c r="W64" i="1"/>
  <c r="V64" i="1"/>
  <c r="AK64" i="1"/>
  <c r="Z64" i="1"/>
  <c r="Y64" i="1"/>
  <c r="AB64" i="1"/>
  <c r="AA64" i="1"/>
  <c r="AL64" i="1"/>
  <c r="AM64" i="1"/>
  <c r="AN64" i="1"/>
  <c r="AO64" i="1"/>
  <c r="AP64" i="1"/>
  <c r="X64" i="1"/>
  <c r="AC64" i="1"/>
  <c r="AD64" i="1"/>
  <c r="AE64" i="1"/>
  <c r="AF64" i="1"/>
  <c r="AG64" i="1"/>
  <c r="AH64" i="1"/>
  <c r="AI64" i="1"/>
  <c r="U63" i="1"/>
  <c r="T63" i="1"/>
  <c r="W63" i="1"/>
  <c r="V63" i="1"/>
  <c r="AK63" i="1"/>
  <c r="Z63" i="1"/>
  <c r="Y63" i="1"/>
  <c r="AB63" i="1"/>
  <c r="AA63" i="1"/>
  <c r="AL63" i="1"/>
  <c r="AM63" i="1"/>
  <c r="AN63" i="1"/>
  <c r="AO63" i="1"/>
  <c r="AP63" i="1"/>
  <c r="X63" i="1"/>
  <c r="AC63" i="1"/>
  <c r="AD63" i="1"/>
  <c r="AE63" i="1"/>
  <c r="AF63" i="1"/>
  <c r="AG63" i="1"/>
  <c r="AH63" i="1"/>
  <c r="AI63" i="1"/>
  <c r="U62" i="1"/>
  <c r="T62" i="1"/>
  <c r="W62" i="1"/>
  <c r="V62" i="1"/>
  <c r="AK62" i="1"/>
  <c r="Z62" i="1"/>
  <c r="Y62" i="1"/>
  <c r="AB62" i="1"/>
  <c r="AA62" i="1"/>
  <c r="AL62" i="1"/>
  <c r="AM62" i="1"/>
  <c r="AN62" i="1"/>
  <c r="AO62" i="1"/>
  <c r="AP62" i="1"/>
  <c r="X62" i="1"/>
  <c r="AC62" i="1"/>
  <c r="AD62" i="1"/>
  <c r="AE62" i="1"/>
  <c r="AF62" i="1"/>
  <c r="AG62" i="1"/>
  <c r="AH62" i="1"/>
  <c r="AI62" i="1"/>
  <c r="U61" i="1"/>
  <c r="T61" i="1"/>
  <c r="W61" i="1"/>
  <c r="V61" i="1"/>
  <c r="AK61" i="1"/>
  <c r="Z61" i="1"/>
  <c r="Y61" i="1"/>
  <c r="AB61" i="1"/>
  <c r="AA61" i="1"/>
  <c r="AL61" i="1"/>
  <c r="AM61" i="1"/>
  <c r="AN61" i="1"/>
  <c r="AO61" i="1"/>
  <c r="AP61" i="1"/>
  <c r="X61" i="1"/>
  <c r="AC61" i="1"/>
  <c r="AD61" i="1"/>
  <c r="AE61" i="1"/>
  <c r="AF61" i="1"/>
  <c r="AG61" i="1"/>
  <c r="AH61" i="1"/>
  <c r="AI61" i="1"/>
  <c r="U60" i="1"/>
  <c r="T60" i="1"/>
  <c r="W60" i="1"/>
  <c r="V60" i="1"/>
  <c r="AK60" i="1"/>
  <c r="Z60" i="1"/>
  <c r="Y60" i="1"/>
  <c r="AB60" i="1"/>
  <c r="AA60" i="1"/>
  <c r="AL60" i="1"/>
  <c r="AM60" i="1"/>
  <c r="AN60" i="1"/>
  <c r="AO60" i="1"/>
  <c r="AP60" i="1"/>
  <c r="X60" i="1"/>
  <c r="AC60" i="1"/>
  <c r="AD60" i="1"/>
  <c r="AE60" i="1"/>
  <c r="AF60" i="1"/>
  <c r="AG60" i="1"/>
  <c r="AH60" i="1"/>
  <c r="AI60" i="1"/>
  <c r="U59" i="1"/>
  <c r="T59" i="1"/>
  <c r="W59" i="1"/>
  <c r="V59" i="1"/>
  <c r="AK59" i="1"/>
  <c r="Z59" i="1"/>
  <c r="Y59" i="1"/>
  <c r="AB59" i="1"/>
  <c r="AA59" i="1"/>
  <c r="AL59" i="1"/>
  <c r="AM59" i="1"/>
  <c r="AN59" i="1"/>
  <c r="AO59" i="1"/>
  <c r="AP59" i="1"/>
  <c r="X59" i="1"/>
  <c r="AC59" i="1"/>
  <c r="AD59" i="1"/>
  <c r="AE59" i="1"/>
  <c r="AF59" i="1"/>
  <c r="AG59" i="1"/>
  <c r="AH59" i="1"/>
  <c r="AI59" i="1"/>
  <c r="U58" i="1"/>
  <c r="T58" i="1"/>
  <c r="W58" i="1"/>
  <c r="V58" i="1"/>
  <c r="AK58" i="1"/>
  <c r="Z58" i="1"/>
  <c r="Y58" i="1"/>
  <c r="AB58" i="1"/>
  <c r="AA58" i="1"/>
  <c r="AL58" i="1"/>
  <c r="AM58" i="1"/>
  <c r="AN58" i="1"/>
  <c r="AO58" i="1"/>
  <c r="AP58" i="1"/>
  <c r="X58" i="1"/>
  <c r="AC58" i="1"/>
  <c r="AD58" i="1"/>
  <c r="AE58" i="1"/>
  <c r="AF58" i="1"/>
  <c r="AG58" i="1"/>
  <c r="AH58" i="1"/>
  <c r="AI58" i="1"/>
  <c r="U57" i="1"/>
  <c r="T57" i="1"/>
  <c r="W57" i="1"/>
  <c r="V57" i="1"/>
  <c r="AK57" i="1"/>
  <c r="Z57" i="1"/>
  <c r="Y57" i="1"/>
  <c r="AB57" i="1"/>
  <c r="AA57" i="1"/>
  <c r="AL57" i="1"/>
  <c r="AM57" i="1"/>
  <c r="AN57" i="1"/>
  <c r="AO57" i="1"/>
  <c r="AP57" i="1"/>
  <c r="X57" i="1"/>
  <c r="AC57" i="1"/>
  <c r="AD57" i="1"/>
  <c r="AE57" i="1"/>
  <c r="AF57" i="1"/>
  <c r="AG57" i="1"/>
  <c r="AH57" i="1"/>
  <c r="AI57" i="1"/>
  <c r="U56" i="1"/>
  <c r="T56" i="1"/>
  <c r="W56" i="1"/>
  <c r="V56" i="1"/>
  <c r="AK56" i="1"/>
  <c r="Z56" i="1"/>
  <c r="Y56" i="1"/>
  <c r="AB56" i="1"/>
  <c r="AA56" i="1"/>
  <c r="AL56" i="1"/>
  <c r="AM56" i="1"/>
  <c r="AN56" i="1"/>
  <c r="AO56" i="1"/>
  <c r="AP56" i="1"/>
  <c r="X56" i="1"/>
  <c r="AC56" i="1"/>
  <c r="AD56" i="1"/>
  <c r="AE56" i="1"/>
  <c r="AF56" i="1"/>
  <c r="AG56" i="1"/>
  <c r="AH56" i="1"/>
  <c r="AI56" i="1"/>
  <c r="U55" i="1"/>
  <c r="T55" i="1"/>
  <c r="W55" i="1"/>
  <c r="V55" i="1"/>
  <c r="AK55" i="1"/>
  <c r="Z55" i="1"/>
  <c r="Y55" i="1"/>
  <c r="AB55" i="1"/>
  <c r="AA55" i="1"/>
  <c r="AL55" i="1"/>
  <c r="AM55" i="1"/>
  <c r="AN55" i="1"/>
  <c r="AO55" i="1"/>
  <c r="AP55" i="1"/>
  <c r="X55" i="1"/>
  <c r="AC55" i="1"/>
  <c r="AD55" i="1"/>
  <c r="AE55" i="1"/>
  <c r="AF55" i="1"/>
  <c r="AG55" i="1"/>
  <c r="AH55" i="1"/>
  <c r="AI55" i="1"/>
  <c r="U54" i="1"/>
  <c r="T54" i="1"/>
  <c r="W54" i="1"/>
  <c r="V54" i="1"/>
  <c r="AK54" i="1"/>
  <c r="Z54" i="1"/>
  <c r="Y54" i="1"/>
  <c r="AB54" i="1"/>
  <c r="AA54" i="1"/>
  <c r="AL54" i="1"/>
  <c r="AM54" i="1"/>
  <c r="AN54" i="1"/>
  <c r="AO54" i="1"/>
  <c r="AP54" i="1"/>
  <c r="X54" i="1"/>
  <c r="AC54" i="1"/>
  <c r="AD54" i="1"/>
  <c r="AE54" i="1"/>
  <c r="AF54" i="1"/>
  <c r="AG54" i="1"/>
  <c r="AH54" i="1"/>
  <c r="AI54" i="1"/>
  <c r="U53" i="1"/>
  <c r="T53" i="1"/>
  <c r="W53" i="1"/>
  <c r="V53" i="1"/>
  <c r="AK53" i="1"/>
  <c r="Z53" i="1"/>
  <c r="Y53" i="1"/>
  <c r="AB53" i="1"/>
  <c r="AA53" i="1"/>
  <c r="AL53" i="1"/>
  <c r="AM53" i="1"/>
  <c r="AN53" i="1"/>
  <c r="AO53" i="1"/>
  <c r="AP53" i="1"/>
  <c r="X53" i="1"/>
  <c r="AC53" i="1"/>
  <c r="AD53" i="1"/>
  <c r="AE53" i="1"/>
  <c r="AF53" i="1"/>
  <c r="AG53" i="1"/>
  <c r="AH53" i="1"/>
  <c r="AI53" i="1"/>
  <c r="U52" i="1"/>
  <c r="T52" i="1"/>
  <c r="W52" i="1"/>
  <c r="V52" i="1"/>
  <c r="AK52" i="1"/>
  <c r="Z52" i="1"/>
  <c r="Y52" i="1"/>
  <c r="AB52" i="1"/>
  <c r="AA52" i="1"/>
  <c r="AL52" i="1"/>
  <c r="AM52" i="1"/>
  <c r="AN52" i="1"/>
  <c r="AO52" i="1"/>
  <c r="AP52" i="1"/>
  <c r="X52" i="1"/>
  <c r="AC52" i="1"/>
  <c r="AD52" i="1"/>
  <c r="AE52" i="1"/>
  <c r="AF52" i="1"/>
  <c r="AG52" i="1"/>
  <c r="AH52" i="1"/>
  <c r="AI52" i="1"/>
  <c r="U51" i="1"/>
  <c r="T51" i="1"/>
  <c r="W51" i="1"/>
  <c r="V51" i="1"/>
  <c r="AK51" i="1"/>
  <c r="Z51" i="1"/>
  <c r="Y51" i="1"/>
  <c r="AB51" i="1"/>
  <c r="AA51" i="1"/>
  <c r="AL51" i="1"/>
  <c r="AM51" i="1"/>
  <c r="AN51" i="1"/>
  <c r="AO51" i="1"/>
  <c r="AP51" i="1"/>
  <c r="X51" i="1"/>
  <c r="AC51" i="1"/>
  <c r="AD51" i="1"/>
  <c r="AE51" i="1"/>
  <c r="AF51" i="1"/>
  <c r="AG51" i="1"/>
  <c r="AH51" i="1"/>
  <c r="AI51" i="1"/>
  <c r="U50" i="1"/>
  <c r="T50" i="1"/>
  <c r="W50" i="1"/>
  <c r="V50" i="1"/>
  <c r="AK50" i="1"/>
  <c r="Z50" i="1"/>
  <c r="Y50" i="1"/>
  <c r="AB50" i="1"/>
  <c r="AA50" i="1"/>
  <c r="AL50" i="1"/>
  <c r="AM50" i="1"/>
  <c r="AN50" i="1"/>
  <c r="AO50" i="1"/>
  <c r="AP50" i="1"/>
  <c r="X50" i="1"/>
  <c r="AC50" i="1"/>
  <c r="AD50" i="1"/>
  <c r="AE50" i="1"/>
  <c r="AF50" i="1"/>
  <c r="AG50" i="1"/>
  <c r="AH50" i="1"/>
  <c r="AI50" i="1"/>
  <c r="U49" i="1"/>
  <c r="T49" i="1"/>
  <c r="W49" i="1"/>
  <c r="V49" i="1"/>
  <c r="AK49" i="1"/>
  <c r="Z49" i="1"/>
  <c r="Y49" i="1"/>
  <c r="AB49" i="1"/>
  <c r="AA49" i="1"/>
  <c r="AL49" i="1"/>
  <c r="AM49" i="1"/>
  <c r="AN49" i="1"/>
  <c r="AO49" i="1"/>
  <c r="AP49" i="1"/>
  <c r="X49" i="1"/>
  <c r="AC49" i="1"/>
  <c r="AD49" i="1"/>
  <c r="AE49" i="1"/>
  <c r="AF49" i="1"/>
  <c r="AG49" i="1"/>
  <c r="AH49" i="1"/>
  <c r="AI49" i="1"/>
  <c r="U48" i="1"/>
  <c r="T48" i="1"/>
  <c r="W48" i="1"/>
  <c r="V48" i="1"/>
  <c r="AK48" i="1"/>
  <c r="Z48" i="1"/>
  <c r="Y48" i="1"/>
  <c r="AB48" i="1"/>
  <c r="AA48" i="1"/>
  <c r="AL48" i="1"/>
  <c r="AM48" i="1"/>
  <c r="AN48" i="1"/>
  <c r="AO48" i="1"/>
  <c r="AP48" i="1"/>
  <c r="X48" i="1"/>
  <c r="AC48" i="1"/>
  <c r="AD48" i="1"/>
  <c r="AE48" i="1"/>
  <c r="AF48" i="1"/>
  <c r="AG48" i="1"/>
  <c r="AH48" i="1"/>
  <c r="AI48" i="1"/>
  <c r="U47" i="1"/>
  <c r="T47" i="1"/>
  <c r="W47" i="1"/>
  <c r="V47" i="1"/>
  <c r="AK47" i="1"/>
  <c r="Z47" i="1"/>
  <c r="Y47" i="1"/>
  <c r="AB47" i="1"/>
  <c r="AA47" i="1"/>
  <c r="AL47" i="1"/>
  <c r="AM47" i="1"/>
  <c r="AN47" i="1"/>
  <c r="AO47" i="1"/>
  <c r="AP47" i="1"/>
  <c r="X47" i="1"/>
  <c r="AC47" i="1"/>
  <c r="AD47" i="1"/>
  <c r="AE47" i="1"/>
  <c r="AF47" i="1"/>
  <c r="AG47" i="1"/>
  <c r="AH47" i="1"/>
  <c r="AI47" i="1"/>
  <c r="U46" i="1"/>
  <c r="T46" i="1"/>
  <c r="W46" i="1"/>
  <c r="V46" i="1"/>
  <c r="AK46" i="1"/>
  <c r="Z46" i="1"/>
  <c r="Y46" i="1"/>
  <c r="AB46" i="1"/>
  <c r="AA46" i="1"/>
  <c r="AL46" i="1"/>
  <c r="AM46" i="1"/>
  <c r="AN46" i="1"/>
  <c r="AO46" i="1"/>
  <c r="AP46" i="1"/>
  <c r="X46" i="1"/>
  <c r="AC46" i="1"/>
  <c r="AD46" i="1"/>
  <c r="AE46" i="1"/>
  <c r="AF46" i="1"/>
  <c r="AG46" i="1"/>
  <c r="AH46" i="1"/>
  <c r="AI46" i="1"/>
  <c r="U45" i="1"/>
  <c r="T45" i="1"/>
  <c r="W45" i="1"/>
  <c r="V45" i="1"/>
  <c r="AK45" i="1"/>
  <c r="Z45" i="1"/>
  <c r="Y45" i="1"/>
  <c r="AB45" i="1"/>
  <c r="AA45" i="1"/>
  <c r="AL45" i="1"/>
  <c r="AM45" i="1"/>
  <c r="AN45" i="1"/>
  <c r="AO45" i="1"/>
  <c r="AP45" i="1"/>
  <c r="X45" i="1"/>
  <c r="AC45" i="1"/>
  <c r="AD45" i="1"/>
  <c r="AE45" i="1"/>
  <c r="AF45" i="1"/>
  <c r="AG45" i="1"/>
  <c r="AH45" i="1"/>
  <c r="AI45" i="1"/>
  <c r="U44" i="1"/>
  <c r="T44" i="1"/>
  <c r="W44" i="1"/>
  <c r="V44" i="1"/>
  <c r="AK44" i="1"/>
  <c r="Z44" i="1"/>
  <c r="Y44" i="1"/>
  <c r="AB44" i="1"/>
  <c r="AA44" i="1"/>
  <c r="AL44" i="1"/>
  <c r="AM44" i="1"/>
  <c r="AN44" i="1"/>
  <c r="AO44" i="1"/>
  <c r="AP44" i="1"/>
  <c r="X44" i="1"/>
  <c r="AC44" i="1"/>
  <c r="AD44" i="1"/>
  <c r="AE44" i="1"/>
  <c r="AF44" i="1"/>
  <c r="AG44" i="1"/>
  <c r="AH44" i="1"/>
  <c r="AI44" i="1"/>
  <c r="U43" i="1"/>
  <c r="T43" i="1"/>
  <c r="W43" i="1"/>
  <c r="V43" i="1"/>
  <c r="AK43" i="1"/>
  <c r="Z43" i="1"/>
  <c r="Y43" i="1"/>
  <c r="AB43" i="1"/>
  <c r="AA43" i="1"/>
  <c r="AL43" i="1"/>
  <c r="AM43" i="1"/>
  <c r="AN43" i="1"/>
  <c r="AO43" i="1"/>
  <c r="AP43" i="1"/>
  <c r="X43" i="1"/>
  <c r="AC43" i="1"/>
  <c r="AD43" i="1"/>
  <c r="AE43" i="1"/>
  <c r="AF43" i="1"/>
  <c r="AG43" i="1"/>
  <c r="AH43" i="1"/>
  <c r="AI43" i="1"/>
  <c r="U42" i="1"/>
  <c r="T42" i="1"/>
  <c r="W42" i="1"/>
  <c r="V42" i="1"/>
  <c r="AK42" i="1"/>
  <c r="Z42" i="1"/>
  <c r="Y42" i="1"/>
  <c r="AB42" i="1"/>
  <c r="AA42" i="1"/>
  <c r="AL42" i="1"/>
  <c r="AM42" i="1"/>
  <c r="AN42" i="1"/>
  <c r="AO42" i="1"/>
  <c r="AP42" i="1"/>
  <c r="X42" i="1"/>
  <c r="AC42" i="1"/>
  <c r="AD42" i="1"/>
  <c r="AE42" i="1"/>
  <c r="AF42" i="1"/>
  <c r="AG42" i="1"/>
  <c r="AH42" i="1"/>
  <c r="AI42" i="1"/>
  <c r="U41" i="1"/>
  <c r="T41" i="1"/>
  <c r="W41" i="1"/>
  <c r="V41" i="1"/>
  <c r="AK41" i="1"/>
  <c r="Z41" i="1"/>
  <c r="Y41" i="1"/>
  <c r="AB41" i="1"/>
  <c r="AA41" i="1"/>
  <c r="AL41" i="1"/>
  <c r="AM41" i="1"/>
  <c r="AN41" i="1"/>
  <c r="AO41" i="1"/>
  <c r="AP41" i="1"/>
  <c r="X41" i="1"/>
  <c r="AC41" i="1"/>
  <c r="AD41" i="1"/>
  <c r="AE41" i="1"/>
  <c r="AF41" i="1"/>
  <c r="AG41" i="1"/>
  <c r="AH41" i="1"/>
  <c r="AI41" i="1"/>
  <c r="U40" i="1"/>
  <c r="T40" i="1"/>
  <c r="W40" i="1"/>
  <c r="V40" i="1"/>
  <c r="AK40" i="1"/>
  <c r="Z40" i="1"/>
  <c r="Y40" i="1"/>
  <c r="AB40" i="1"/>
  <c r="AA40" i="1"/>
  <c r="AL40" i="1"/>
  <c r="AM40" i="1"/>
  <c r="AN40" i="1"/>
  <c r="AO40" i="1"/>
  <c r="AP40" i="1"/>
  <c r="X40" i="1"/>
  <c r="AC40" i="1"/>
  <c r="AD40" i="1"/>
  <c r="AE40" i="1"/>
  <c r="AF40" i="1"/>
  <c r="AG40" i="1"/>
  <c r="AH40" i="1"/>
  <c r="AI40" i="1"/>
  <c r="U39" i="1"/>
  <c r="T39" i="1"/>
  <c r="W39" i="1"/>
  <c r="V39" i="1"/>
  <c r="AK39" i="1"/>
  <c r="Z39" i="1"/>
  <c r="Y39" i="1"/>
  <c r="AB39" i="1"/>
  <c r="AA39" i="1"/>
  <c r="AL39" i="1"/>
  <c r="AM39" i="1"/>
  <c r="AN39" i="1"/>
  <c r="AO39" i="1"/>
  <c r="AP39" i="1"/>
  <c r="X39" i="1"/>
  <c r="AC39" i="1"/>
  <c r="AD39" i="1"/>
  <c r="AE39" i="1"/>
  <c r="AF39" i="1"/>
  <c r="AG39" i="1"/>
  <c r="AH39" i="1"/>
  <c r="AI39" i="1"/>
  <c r="U38" i="1"/>
  <c r="T38" i="1"/>
  <c r="W38" i="1"/>
  <c r="V38" i="1"/>
  <c r="AK38" i="1"/>
  <c r="Z38" i="1"/>
  <c r="Y38" i="1"/>
  <c r="AB38" i="1"/>
  <c r="AA38" i="1"/>
  <c r="AL38" i="1"/>
  <c r="AM38" i="1"/>
  <c r="AN38" i="1"/>
  <c r="AO38" i="1"/>
  <c r="AP38" i="1"/>
  <c r="X38" i="1"/>
  <c r="AC38" i="1"/>
  <c r="AD38" i="1"/>
  <c r="AE38" i="1"/>
  <c r="AF38" i="1"/>
  <c r="AG38" i="1"/>
  <c r="AH38" i="1"/>
  <c r="AI38" i="1"/>
  <c r="U37" i="1"/>
  <c r="T37" i="1"/>
  <c r="W37" i="1"/>
  <c r="V37" i="1"/>
  <c r="AK37" i="1"/>
  <c r="Z37" i="1"/>
  <c r="Y37" i="1"/>
  <c r="AB37" i="1"/>
  <c r="AA37" i="1"/>
  <c r="AL37" i="1"/>
  <c r="AM37" i="1"/>
  <c r="AN37" i="1"/>
  <c r="AO37" i="1"/>
  <c r="AP37" i="1"/>
  <c r="X37" i="1"/>
  <c r="AC37" i="1"/>
  <c r="AD37" i="1"/>
  <c r="AE37" i="1"/>
  <c r="AF37" i="1"/>
  <c r="AG37" i="1"/>
  <c r="AH37" i="1"/>
  <c r="AI37" i="1"/>
  <c r="U36" i="1"/>
  <c r="T36" i="1"/>
  <c r="W36" i="1"/>
  <c r="V36" i="1"/>
  <c r="AK36" i="1"/>
  <c r="Z36" i="1"/>
  <c r="Y36" i="1"/>
  <c r="AB36" i="1"/>
  <c r="AA36" i="1"/>
  <c r="AL36" i="1"/>
  <c r="AM36" i="1"/>
  <c r="AN36" i="1"/>
  <c r="AO36" i="1"/>
  <c r="AP36" i="1"/>
  <c r="X36" i="1"/>
  <c r="AC36" i="1"/>
  <c r="AD36" i="1"/>
  <c r="AE36" i="1"/>
  <c r="AF36" i="1"/>
  <c r="AG36" i="1"/>
  <c r="AH36" i="1"/>
  <c r="AI36" i="1"/>
  <c r="U35" i="1"/>
  <c r="T35" i="1"/>
  <c r="W35" i="1"/>
  <c r="V35" i="1"/>
  <c r="AK35" i="1"/>
  <c r="Z35" i="1"/>
  <c r="Y35" i="1"/>
  <c r="AB35" i="1"/>
  <c r="AA35" i="1"/>
  <c r="AL35" i="1"/>
  <c r="AM35" i="1"/>
  <c r="AN35" i="1"/>
  <c r="AO35" i="1"/>
  <c r="AP35" i="1"/>
  <c r="X35" i="1"/>
  <c r="AC35" i="1"/>
  <c r="AD35" i="1"/>
  <c r="AE35" i="1"/>
  <c r="AF35" i="1"/>
  <c r="AG35" i="1"/>
  <c r="AH35" i="1"/>
  <c r="AI35" i="1"/>
  <c r="U34" i="1"/>
  <c r="T34" i="1"/>
  <c r="W34" i="1"/>
  <c r="V34" i="1"/>
  <c r="AK34" i="1"/>
  <c r="Z34" i="1"/>
  <c r="Y34" i="1"/>
  <c r="AB34" i="1"/>
  <c r="AA34" i="1"/>
  <c r="AL34" i="1"/>
  <c r="AM34" i="1"/>
  <c r="AN34" i="1"/>
  <c r="AO34" i="1"/>
  <c r="AP34" i="1"/>
  <c r="X34" i="1"/>
  <c r="AC34" i="1"/>
  <c r="AD34" i="1"/>
  <c r="AE34" i="1"/>
  <c r="AF34" i="1"/>
  <c r="AG34" i="1"/>
  <c r="AH34" i="1"/>
  <c r="AI34" i="1"/>
  <c r="U33" i="1"/>
  <c r="T33" i="1"/>
  <c r="W33" i="1"/>
  <c r="V33" i="1"/>
  <c r="AK33" i="1"/>
  <c r="Z33" i="1"/>
  <c r="Y33" i="1"/>
  <c r="AB33" i="1"/>
  <c r="AA33" i="1"/>
  <c r="AL33" i="1"/>
  <c r="AM33" i="1"/>
  <c r="AN33" i="1"/>
  <c r="AO33" i="1"/>
  <c r="AP33" i="1"/>
  <c r="X33" i="1"/>
  <c r="AC33" i="1"/>
  <c r="AD33" i="1"/>
  <c r="AE33" i="1"/>
  <c r="AF33" i="1"/>
  <c r="AG33" i="1"/>
  <c r="AH33" i="1"/>
  <c r="AI33" i="1"/>
  <c r="U32" i="1"/>
  <c r="T32" i="1"/>
  <c r="W32" i="1"/>
  <c r="V32" i="1"/>
  <c r="AK32" i="1"/>
  <c r="Z32" i="1"/>
  <c r="Y32" i="1"/>
  <c r="AB32" i="1"/>
  <c r="AA32" i="1"/>
  <c r="AL32" i="1"/>
  <c r="AM32" i="1"/>
  <c r="AN32" i="1"/>
  <c r="AO32" i="1"/>
  <c r="AP32" i="1"/>
  <c r="X32" i="1"/>
  <c r="AC32" i="1"/>
  <c r="AD32" i="1"/>
  <c r="AE32" i="1"/>
  <c r="AF32" i="1"/>
  <c r="AG32" i="1"/>
  <c r="AH32" i="1"/>
  <c r="AI32" i="1"/>
  <c r="U31" i="1"/>
  <c r="T31" i="1"/>
  <c r="W31" i="1"/>
  <c r="V31" i="1"/>
  <c r="AK31" i="1"/>
  <c r="Z31" i="1"/>
  <c r="Y31" i="1"/>
  <c r="AB31" i="1"/>
  <c r="AA31" i="1"/>
  <c r="AL31" i="1"/>
  <c r="AM31" i="1"/>
  <c r="AN31" i="1"/>
  <c r="AO31" i="1"/>
  <c r="AP31" i="1"/>
  <c r="X31" i="1"/>
  <c r="AC31" i="1"/>
  <c r="AD31" i="1"/>
  <c r="AE31" i="1"/>
  <c r="AF31" i="1"/>
  <c r="AG31" i="1"/>
  <c r="AH31" i="1"/>
  <c r="AI31" i="1"/>
  <c r="U30" i="1"/>
  <c r="T30" i="1"/>
  <c r="W30" i="1"/>
  <c r="V30" i="1"/>
  <c r="AK30" i="1"/>
  <c r="Z30" i="1"/>
  <c r="Y30" i="1"/>
  <c r="AB30" i="1"/>
  <c r="AA30" i="1"/>
  <c r="AL30" i="1"/>
  <c r="AM30" i="1"/>
  <c r="AN30" i="1"/>
  <c r="AO30" i="1"/>
  <c r="AP30" i="1"/>
  <c r="X30" i="1"/>
  <c r="AC30" i="1"/>
  <c r="AD30" i="1"/>
  <c r="AE30" i="1"/>
  <c r="AF30" i="1"/>
  <c r="AG30" i="1"/>
  <c r="AH30" i="1"/>
  <c r="AI30" i="1"/>
  <c r="U29" i="1"/>
  <c r="T29" i="1"/>
  <c r="W29" i="1"/>
  <c r="V29" i="1"/>
  <c r="AK29" i="1"/>
  <c r="Z29" i="1"/>
  <c r="Y29" i="1"/>
  <c r="AB29" i="1"/>
  <c r="AA29" i="1"/>
  <c r="AL29" i="1"/>
  <c r="AM29" i="1"/>
  <c r="AN29" i="1"/>
  <c r="AO29" i="1"/>
  <c r="AP29" i="1"/>
  <c r="X29" i="1"/>
  <c r="AC29" i="1"/>
  <c r="AD29" i="1"/>
  <c r="AE29" i="1"/>
  <c r="AF29" i="1"/>
  <c r="AG29" i="1"/>
  <c r="AH29" i="1"/>
  <c r="AI29" i="1"/>
  <c r="U28" i="1"/>
  <c r="T28" i="1"/>
  <c r="W28" i="1"/>
  <c r="V28" i="1"/>
  <c r="AK28" i="1"/>
  <c r="Z28" i="1"/>
  <c r="Y28" i="1"/>
  <c r="AB28" i="1"/>
  <c r="AA28" i="1"/>
  <c r="AL28" i="1"/>
  <c r="AM28" i="1"/>
  <c r="AN28" i="1"/>
  <c r="AO28" i="1"/>
  <c r="AP28" i="1"/>
  <c r="X28" i="1"/>
  <c r="AC28" i="1"/>
  <c r="AD28" i="1"/>
  <c r="AE28" i="1"/>
  <c r="AF28" i="1"/>
  <c r="AG28" i="1"/>
  <c r="AH28" i="1"/>
  <c r="AI28" i="1"/>
  <c r="U27" i="1"/>
  <c r="T27" i="1"/>
  <c r="W27" i="1"/>
  <c r="V27" i="1"/>
  <c r="AK27" i="1"/>
  <c r="Z27" i="1"/>
  <c r="Y27" i="1"/>
  <c r="AB27" i="1"/>
  <c r="AA27" i="1"/>
  <c r="AL27" i="1"/>
  <c r="AM27" i="1"/>
  <c r="AN27" i="1"/>
  <c r="AO27" i="1"/>
  <c r="AP27" i="1"/>
  <c r="X27" i="1"/>
  <c r="AC27" i="1"/>
  <c r="AD27" i="1"/>
  <c r="AE27" i="1"/>
  <c r="AF27" i="1"/>
  <c r="AG27" i="1"/>
  <c r="AH27" i="1"/>
  <c r="AI27" i="1"/>
  <c r="U26" i="1"/>
  <c r="T26" i="1"/>
  <c r="W26" i="1"/>
  <c r="V26" i="1"/>
  <c r="AK26" i="1"/>
  <c r="Z26" i="1"/>
  <c r="Y26" i="1"/>
  <c r="AB26" i="1"/>
  <c r="AA26" i="1"/>
  <c r="AL26" i="1"/>
  <c r="AM26" i="1"/>
  <c r="AN26" i="1"/>
  <c r="AO26" i="1"/>
  <c r="AP26" i="1"/>
  <c r="X26" i="1"/>
  <c r="AC26" i="1"/>
  <c r="AD26" i="1"/>
  <c r="AE26" i="1"/>
  <c r="AF26" i="1"/>
  <c r="AG26" i="1"/>
  <c r="AH26" i="1"/>
  <c r="AI26" i="1"/>
  <c r="U25" i="1"/>
  <c r="T25" i="1"/>
  <c r="W25" i="1"/>
  <c r="V25" i="1"/>
  <c r="AK25" i="1"/>
  <c r="Z25" i="1"/>
  <c r="Y25" i="1"/>
  <c r="AB25" i="1"/>
  <c r="AA25" i="1"/>
  <c r="AL25" i="1"/>
  <c r="AM25" i="1"/>
  <c r="AN25" i="1"/>
  <c r="AO25" i="1"/>
  <c r="AP25" i="1"/>
  <c r="X25" i="1"/>
  <c r="AC25" i="1"/>
  <c r="AD25" i="1"/>
  <c r="AE25" i="1"/>
  <c r="AF25" i="1"/>
  <c r="AG25" i="1"/>
  <c r="AH25" i="1"/>
  <c r="AI25" i="1"/>
  <c r="C25" i="1"/>
  <c r="U24" i="1"/>
  <c r="T24" i="1"/>
  <c r="W24" i="1"/>
  <c r="V24" i="1"/>
  <c r="AK24" i="1"/>
  <c r="Z24" i="1"/>
  <c r="Y24" i="1"/>
  <c r="AB24" i="1"/>
  <c r="AA24" i="1"/>
  <c r="AL24" i="1"/>
  <c r="AM24" i="1"/>
  <c r="AN24" i="1"/>
  <c r="AO24" i="1"/>
  <c r="AP24" i="1"/>
  <c r="X24" i="1"/>
  <c r="AC24" i="1"/>
  <c r="AD24" i="1"/>
  <c r="AE24" i="1"/>
  <c r="AF24" i="1"/>
  <c r="AG24" i="1"/>
  <c r="AH24" i="1"/>
  <c r="AI24" i="1"/>
  <c r="C24" i="1"/>
  <c r="U23" i="1"/>
  <c r="T23" i="1"/>
  <c r="W23" i="1"/>
  <c r="V23" i="1"/>
  <c r="AK23" i="1"/>
  <c r="Z23" i="1"/>
  <c r="Y23" i="1"/>
  <c r="AB23" i="1"/>
  <c r="AA23" i="1"/>
  <c r="AL23" i="1"/>
  <c r="AM23" i="1"/>
  <c r="AN23" i="1"/>
  <c r="AO23" i="1"/>
  <c r="AP23" i="1"/>
  <c r="X23" i="1"/>
  <c r="AC23" i="1"/>
  <c r="AD23" i="1"/>
  <c r="AE23" i="1"/>
  <c r="AF23" i="1"/>
  <c r="AG23" i="1"/>
  <c r="AH23" i="1"/>
  <c r="AI23" i="1"/>
  <c r="C23" i="1"/>
  <c r="U22" i="1"/>
  <c r="T22" i="1"/>
  <c r="W22" i="1"/>
  <c r="V22" i="1"/>
  <c r="AK22" i="1"/>
  <c r="Z22" i="1"/>
  <c r="Y22" i="1"/>
  <c r="AB22" i="1"/>
  <c r="AA22" i="1"/>
  <c r="AL22" i="1"/>
  <c r="AM22" i="1"/>
  <c r="AN22" i="1"/>
  <c r="AO22" i="1"/>
  <c r="AP22" i="1"/>
  <c r="X22" i="1"/>
  <c r="AC22" i="1"/>
  <c r="AD22" i="1"/>
  <c r="AE22" i="1"/>
  <c r="AF22" i="1"/>
  <c r="AG22" i="1"/>
  <c r="AH22" i="1"/>
  <c r="AI22" i="1"/>
  <c r="C22" i="1"/>
  <c r="U21" i="1"/>
  <c r="T21" i="1"/>
  <c r="W21" i="1"/>
  <c r="V21" i="1"/>
  <c r="AK21" i="1"/>
  <c r="Z21" i="1"/>
  <c r="Y21" i="1"/>
  <c r="AB21" i="1"/>
  <c r="AA21" i="1"/>
  <c r="AL21" i="1"/>
  <c r="AM21" i="1"/>
  <c r="AN21" i="1"/>
  <c r="AO21" i="1"/>
  <c r="AP21" i="1"/>
  <c r="X21" i="1"/>
  <c r="AC21" i="1"/>
  <c r="AD21" i="1"/>
  <c r="AE21" i="1"/>
  <c r="AF21" i="1"/>
  <c r="AG21" i="1"/>
  <c r="AH21" i="1"/>
  <c r="AI21" i="1"/>
  <c r="C21" i="1"/>
  <c r="U20" i="1"/>
  <c r="T20" i="1"/>
  <c r="W20" i="1"/>
  <c r="V20" i="1"/>
  <c r="AK20" i="1"/>
  <c r="Z20" i="1"/>
  <c r="Y20" i="1"/>
  <c r="AB20" i="1"/>
  <c r="AA20" i="1"/>
  <c r="AL20" i="1"/>
  <c r="AM20" i="1"/>
  <c r="AN20" i="1"/>
  <c r="AO20" i="1"/>
  <c r="AP20" i="1"/>
  <c r="X20" i="1"/>
  <c r="AC20" i="1"/>
  <c r="AD20" i="1"/>
  <c r="AE20" i="1"/>
  <c r="AF20" i="1"/>
  <c r="AG20" i="1"/>
  <c r="AH20" i="1"/>
  <c r="AI20" i="1"/>
  <c r="U19" i="1"/>
  <c r="T19" i="1"/>
  <c r="W19" i="1"/>
  <c r="V19" i="1"/>
  <c r="AK19" i="1"/>
  <c r="Z19" i="1"/>
  <c r="Y19" i="1"/>
  <c r="AB19" i="1"/>
  <c r="AA19" i="1"/>
  <c r="AL19" i="1"/>
  <c r="AM19" i="1"/>
  <c r="AN19" i="1"/>
  <c r="AO19" i="1"/>
  <c r="AP19" i="1"/>
  <c r="X19" i="1"/>
  <c r="AC19" i="1"/>
  <c r="AD19" i="1"/>
  <c r="AE19" i="1"/>
  <c r="AF19" i="1"/>
  <c r="AG19" i="1"/>
  <c r="AH19" i="1"/>
  <c r="AI19" i="1"/>
  <c r="U18" i="1"/>
  <c r="T18" i="1"/>
  <c r="W18" i="1"/>
  <c r="V18" i="1"/>
  <c r="AK18" i="1"/>
  <c r="Z18" i="1"/>
  <c r="Y18" i="1"/>
  <c r="AB18" i="1"/>
  <c r="AA18" i="1"/>
  <c r="AL18" i="1"/>
  <c r="AM18" i="1"/>
  <c r="AN18" i="1"/>
  <c r="AO18" i="1"/>
  <c r="AP18" i="1"/>
  <c r="X18" i="1"/>
  <c r="AC18" i="1"/>
  <c r="AD18" i="1"/>
  <c r="AE18" i="1"/>
  <c r="AF18" i="1"/>
  <c r="AG18" i="1"/>
  <c r="AH18" i="1"/>
  <c r="AI18" i="1"/>
  <c r="C18" i="1"/>
  <c r="U17" i="1"/>
  <c r="T17" i="1"/>
  <c r="W17" i="1"/>
  <c r="V17" i="1"/>
  <c r="AK17" i="1"/>
  <c r="Z17" i="1"/>
  <c r="Y17" i="1"/>
  <c r="AB17" i="1"/>
  <c r="AA17" i="1"/>
  <c r="AL17" i="1"/>
  <c r="AM17" i="1"/>
  <c r="AN17" i="1"/>
  <c r="AO17" i="1"/>
  <c r="AP17" i="1"/>
  <c r="X17" i="1"/>
  <c r="AC17" i="1"/>
  <c r="AD17" i="1"/>
  <c r="AE17" i="1"/>
  <c r="AF17" i="1"/>
  <c r="AG17" i="1"/>
  <c r="AH17" i="1"/>
  <c r="AI17" i="1"/>
  <c r="U16" i="1"/>
  <c r="T16" i="1"/>
  <c r="W16" i="1"/>
  <c r="V16" i="1"/>
  <c r="AK16" i="1"/>
  <c r="Z16" i="1"/>
  <c r="Y16" i="1"/>
  <c r="AB16" i="1"/>
  <c r="AA16" i="1"/>
  <c r="AL16" i="1"/>
  <c r="AM16" i="1"/>
  <c r="AN16" i="1"/>
  <c r="AO16" i="1"/>
  <c r="AP16" i="1"/>
  <c r="X16" i="1"/>
  <c r="AC16" i="1"/>
  <c r="AD16" i="1"/>
  <c r="AE16" i="1"/>
  <c r="AF16" i="1"/>
  <c r="AG16" i="1"/>
  <c r="AH16" i="1"/>
  <c r="AI16" i="1"/>
  <c r="U15" i="1"/>
  <c r="T15" i="1"/>
  <c r="W15" i="1"/>
  <c r="V15" i="1"/>
  <c r="AK15" i="1"/>
  <c r="Z15" i="1"/>
  <c r="Y15" i="1"/>
  <c r="AB15" i="1"/>
  <c r="AA15" i="1"/>
  <c r="AL15" i="1"/>
  <c r="AM15" i="1"/>
  <c r="AN15" i="1"/>
  <c r="AO15" i="1"/>
  <c r="AP15" i="1"/>
  <c r="X15" i="1"/>
  <c r="AC15" i="1"/>
  <c r="AD15" i="1"/>
  <c r="AE15" i="1"/>
  <c r="AF15" i="1"/>
  <c r="AG15" i="1"/>
  <c r="AH15" i="1"/>
  <c r="AI15" i="1"/>
  <c r="U14" i="1"/>
  <c r="T14" i="1"/>
  <c r="W14" i="1"/>
  <c r="V14" i="1"/>
  <c r="AK14" i="1"/>
  <c r="Z14" i="1"/>
  <c r="Y14" i="1"/>
  <c r="AB14" i="1"/>
  <c r="AA14" i="1"/>
  <c r="AL14" i="1"/>
  <c r="AM14" i="1"/>
  <c r="AN14" i="1"/>
  <c r="AO14" i="1"/>
  <c r="AP14" i="1"/>
  <c r="X14" i="1"/>
  <c r="AC14" i="1"/>
  <c r="AD14" i="1"/>
  <c r="AE14" i="1"/>
  <c r="AF14" i="1"/>
  <c r="AG14" i="1"/>
  <c r="AH14" i="1"/>
  <c r="AI14" i="1"/>
  <c r="U13" i="1"/>
  <c r="T13" i="1"/>
  <c r="W13" i="1"/>
  <c r="V13" i="1"/>
  <c r="AK13" i="1"/>
  <c r="Z13" i="1"/>
  <c r="Y13" i="1"/>
  <c r="AB13" i="1"/>
  <c r="AA13" i="1"/>
  <c r="AL13" i="1"/>
  <c r="AM13" i="1"/>
  <c r="AN13" i="1"/>
  <c r="AO13" i="1"/>
  <c r="AP13" i="1"/>
  <c r="X13" i="1"/>
  <c r="AC13" i="1"/>
  <c r="AD13" i="1"/>
  <c r="AE13" i="1"/>
  <c r="AF13" i="1"/>
  <c r="AG13" i="1"/>
  <c r="AH13" i="1"/>
  <c r="AI13" i="1"/>
  <c r="U12" i="1"/>
  <c r="T12" i="1"/>
  <c r="W12" i="1"/>
  <c r="V12" i="1"/>
  <c r="AK12" i="1"/>
  <c r="Z12" i="1"/>
  <c r="Y12" i="1"/>
  <c r="AB12" i="1"/>
  <c r="AA12" i="1"/>
  <c r="AL12" i="1"/>
  <c r="AM12" i="1"/>
  <c r="AN12" i="1"/>
  <c r="AO12" i="1"/>
  <c r="AP12" i="1"/>
  <c r="X12" i="1"/>
  <c r="AC12" i="1"/>
  <c r="AD12" i="1"/>
  <c r="AE12" i="1"/>
  <c r="AF12" i="1"/>
  <c r="AG12" i="1"/>
  <c r="AH12" i="1"/>
  <c r="AI12" i="1"/>
  <c r="U11" i="1"/>
  <c r="T11" i="1"/>
  <c r="W11" i="1"/>
  <c r="V11" i="1"/>
  <c r="AK11" i="1"/>
  <c r="Z11" i="1"/>
  <c r="Y11" i="1"/>
  <c r="AB11" i="1"/>
  <c r="AA11" i="1"/>
  <c r="AL11" i="1"/>
  <c r="AM11" i="1"/>
  <c r="AN11" i="1"/>
  <c r="AO11" i="1"/>
  <c r="AP11" i="1"/>
  <c r="X11" i="1"/>
  <c r="AC11" i="1"/>
  <c r="AD11" i="1"/>
  <c r="AE11" i="1"/>
  <c r="AF11" i="1"/>
  <c r="AG11" i="1"/>
  <c r="AH11" i="1"/>
  <c r="AI11" i="1"/>
  <c r="U10" i="1"/>
  <c r="T10" i="1"/>
  <c r="W10" i="1"/>
  <c r="V10" i="1"/>
  <c r="AK10" i="1"/>
  <c r="Z10" i="1"/>
  <c r="Y10" i="1"/>
  <c r="AB10" i="1"/>
  <c r="AA10" i="1"/>
  <c r="AL10" i="1"/>
  <c r="AM10" i="1"/>
  <c r="AN10" i="1"/>
  <c r="AO10" i="1"/>
  <c r="AP10" i="1"/>
  <c r="X10" i="1"/>
  <c r="AC10" i="1"/>
  <c r="AD10" i="1"/>
  <c r="AE10" i="1"/>
  <c r="AF10" i="1"/>
  <c r="AG10" i="1"/>
  <c r="AH10" i="1"/>
  <c r="AI10" i="1"/>
  <c r="U9" i="1"/>
  <c r="T9" i="1"/>
  <c r="W9" i="1"/>
  <c r="V9" i="1"/>
  <c r="AK9" i="1"/>
  <c r="Z9" i="1"/>
  <c r="Y9" i="1"/>
  <c r="AB9" i="1"/>
  <c r="AA9" i="1"/>
  <c r="AL9" i="1"/>
  <c r="AM9" i="1"/>
  <c r="AN9" i="1"/>
  <c r="AO9" i="1"/>
  <c r="AP9" i="1"/>
  <c r="X9" i="1"/>
  <c r="AC9" i="1"/>
  <c r="AD9" i="1"/>
  <c r="AE9" i="1"/>
  <c r="AF9" i="1"/>
  <c r="AG9" i="1"/>
  <c r="AH9" i="1"/>
  <c r="AI9" i="1"/>
  <c r="U8" i="1"/>
  <c r="T8" i="1"/>
  <c r="W8" i="1"/>
  <c r="V8" i="1"/>
  <c r="AK8" i="1"/>
  <c r="Z8" i="1"/>
  <c r="Y8" i="1"/>
  <c r="AB8" i="1"/>
  <c r="AA8" i="1"/>
  <c r="AL8" i="1"/>
  <c r="AM8" i="1"/>
  <c r="AN8" i="1"/>
  <c r="AO8" i="1"/>
  <c r="AP8" i="1"/>
  <c r="X8" i="1"/>
  <c r="AC8" i="1"/>
  <c r="AD8" i="1"/>
  <c r="AE8" i="1"/>
  <c r="AF8" i="1"/>
  <c r="AG8" i="1"/>
  <c r="AH8" i="1"/>
  <c r="AI8" i="1"/>
  <c r="T7" i="1"/>
  <c r="W7" i="1"/>
  <c r="V7" i="1"/>
  <c r="AK7" i="1"/>
  <c r="Z7" i="1"/>
  <c r="Y7" i="1"/>
  <c r="AB7" i="1"/>
  <c r="AA7" i="1"/>
  <c r="AL7" i="1"/>
  <c r="AM7" i="1"/>
  <c r="AN7" i="1"/>
  <c r="AO7" i="1"/>
  <c r="AP7" i="1"/>
  <c r="X7" i="1"/>
  <c r="AC7" i="1"/>
  <c r="AD7" i="1"/>
  <c r="AE7" i="1"/>
  <c r="AF7" i="1"/>
  <c r="AG7" i="1"/>
  <c r="AH7" i="1"/>
  <c r="AI7" i="1"/>
</calcChain>
</file>

<file path=xl/sharedStrings.xml><?xml version="1.0" encoding="utf-8"?>
<sst xmlns="http://schemas.openxmlformats.org/spreadsheetml/2006/main" count="91" uniqueCount="69">
  <si>
    <t>https://analogista.jp/</t>
  </si>
  <si>
    <t>Q=</t>
  </si>
  <si>
    <t>VIN</t>
  </si>
  <si>
    <t>V</t>
  </si>
  <si>
    <t>入力電圧</t>
  </si>
  <si>
    <t>ゲイン計算</t>
  </si>
  <si>
    <t>VOUT</t>
  </si>
  <si>
    <t>出力電圧</t>
  </si>
  <si>
    <t>周波数</t>
  </si>
  <si>
    <t>エラーアンプ</t>
  </si>
  <si>
    <t>出力</t>
  </si>
  <si>
    <t>fsw/2　2次遅れ系</t>
  </si>
  <si>
    <t>トータル</t>
  </si>
  <si>
    <t>dB</t>
  </si>
  <si>
    <t>位相</t>
  </si>
  <si>
    <t>合計</t>
  </si>
  <si>
    <t>VFB</t>
  </si>
  <si>
    <t>フィードバック端子電圧</t>
  </si>
  <si>
    <t>分子RE</t>
  </si>
  <si>
    <t>分子IM</t>
  </si>
  <si>
    <t>分母RE</t>
  </si>
  <si>
    <t>分母IM</t>
  </si>
  <si>
    <t>fsw/2 ポール1</t>
  </si>
  <si>
    <t>fsw/2 ポール2</t>
  </si>
  <si>
    <t>fsw/2 合計</t>
  </si>
  <si>
    <t>IOUT</t>
  </si>
  <si>
    <t>A</t>
  </si>
  <si>
    <t>出力電流</t>
  </si>
  <si>
    <t>Ro</t>
  </si>
  <si>
    <t>Ω</t>
  </si>
  <si>
    <t>出力負荷抵抗</t>
  </si>
  <si>
    <t>fsw</t>
  </si>
  <si>
    <t>kHz</t>
  </si>
  <si>
    <t>スイッチング周波数</t>
  </si>
  <si>
    <t>Gea</t>
  </si>
  <si>
    <t>エラーアンプオープンループゲイン</t>
  </si>
  <si>
    <t>Gm_ea</t>
  </si>
  <si>
    <t>uA/V</t>
  </si>
  <si>
    <t>Zea</t>
  </si>
  <si>
    <t>MΩ</t>
  </si>
  <si>
    <t>エラーアンプ出力インピーダンス</t>
  </si>
  <si>
    <t>Gm_p</t>
  </si>
  <si>
    <t>A/V</t>
  </si>
  <si>
    <t>エラーアンプ出力からSWノードまでの電流ゲイン</t>
  </si>
  <si>
    <t>Cout</t>
  </si>
  <si>
    <t>uF</t>
  </si>
  <si>
    <t>出力コンデンサ容量</t>
  </si>
  <si>
    <t>Resr</t>
  </si>
  <si>
    <t>mΩ</t>
  </si>
  <si>
    <t>出力コンデンサのESR</t>
  </si>
  <si>
    <t>Ccomp</t>
  </si>
  <si>
    <t>エラーアンプ出力コンデンサ容量</t>
  </si>
  <si>
    <t>Rcomp</t>
  </si>
  <si>
    <t>kΩ</t>
  </si>
  <si>
    <t>エラーアンプ出力抵抗</t>
  </si>
  <si>
    <t>Gol</t>
  </si>
  <si>
    <t>レギュレータ全体のオープンループゲイン</t>
  </si>
  <si>
    <t>計算結果</t>
  </si>
  <si>
    <t>Greg</t>
  </si>
  <si>
    <t>fpea</t>
  </si>
  <si>
    <t>Hz</t>
  </si>
  <si>
    <t>エラーアンプポール（1stポール）</t>
  </si>
  <si>
    <t>fzea</t>
  </si>
  <si>
    <t>エラーアンプゼロ</t>
  </si>
  <si>
    <t>fpo</t>
  </si>
  <si>
    <t>出力コンデンサによるポール</t>
  </si>
  <si>
    <t>fzo</t>
  </si>
  <si>
    <t>出力コンデンサESRによるゼロ</t>
  </si>
  <si>
    <t>エラーアンプトランスコンダクタンス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</si>
</sst>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_ "/>
    <numFmt numFmtId="177" formatCode="0.0_ "/>
    <numFmt numFmtId="178" formatCode="0.000_ "/>
    <numFmt numFmtId="179" formatCode="#,##0_ "/>
  </numFmts>
  <fonts count="5" x14ac:knownFonts="1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family val="3"/>
      <charset val="128"/>
      <scheme val="minor"/>
    </font>
    <font>
      <sz val="11"/>
      <color theme="0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Protection="1">
      <alignment vertical="center"/>
      <protection locked="0"/>
    </xf>
    <xf numFmtId="0" fontId="0" fillId="3" borderId="0" xfId="0" applyFill="1">
      <alignment vertical="center"/>
    </xf>
    <xf numFmtId="0" fontId="1" fillId="2" borderId="0" xfId="1" applyFill="1">
      <alignment vertical="center"/>
    </xf>
    <xf numFmtId="0" fontId="2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178" fontId="0" fillId="0" borderId="1" xfId="0" applyNumberFormat="1" applyBorder="1" applyProtection="1">
      <alignment vertical="center"/>
      <protection locked="0"/>
    </xf>
    <xf numFmtId="0" fontId="2" fillId="4" borderId="2" xfId="0" applyFon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7" fontId="0" fillId="0" borderId="1" xfId="0" applyNumberFormat="1" applyBorder="1" applyProtection="1">
      <alignment vertical="center"/>
      <protection locked="0"/>
    </xf>
    <xf numFmtId="0" fontId="2" fillId="5" borderId="1" xfId="0" applyFont="1" applyFill="1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179" fontId="0" fillId="0" borderId="1" xfId="0" applyNumberFormat="1" applyBorder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Protection="1">
      <alignment vertical="center"/>
      <protection locked="0"/>
    </xf>
    <xf numFmtId="0" fontId="1" fillId="2" borderId="0" xfId="1" applyNumberFormat="1" applyFill="1" applyBorder="1" applyAlignment="1">
      <alignment horizontal="right"/>
    </xf>
    <xf numFmtId="0" fontId="1" fillId="2" borderId="0" xfId="1" applyNumberFormat="1" applyFill="1" applyAlignment="1">
      <alignment horizontal="right"/>
    </xf>
    <xf numFmtId="0" fontId="4" fillId="0" borderId="1" xfId="0" applyFont="1" applyBorder="1" applyProtection="1">
      <alignment vertical="center"/>
      <protection locked="0"/>
    </xf>
  </cellXfs>
  <cellStyles count="2">
    <cellStyle name="ハイパーリンク" xfId="1" builtinId="8"/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13641352328"/>
          <c:y val="3.7878787878787901E-2"/>
          <c:w val="0.82994787287708105"/>
          <c:h val="0.80633477633477602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電流モード位相補償!$S$7:$S$70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  <c:pt idx="46">
                  <c:v>200000</c:v>
                </c:pt>
                <c:pt idx="47">
                  <c:v>300000</c:v>
                </c:pt>
                <c:pt idx="48">
                  <c:v>400000</c:v>
                </c:pt>
                <c:pt idx="49">
                  <c:v>500000</c:v>
                </c:pt>
                <c:pt idx="50">
                  <c:v>600000</c:v>
                </c:pt>
                <c:pt idx="51">
                  <c:v>700000</c:v>
                </c:pt>
                <c:pt idx="52">
                  <c:v>800000</c:v>
                </c:pt>
                <c:pt idx="53">
                  <c:v>900000</c:v>
                </c:pt>
                <c:pt idx="54">
                  <c:v>1000000</c:v>
                </c:pt>
                <c:pt idx="55">
                  <c:v>2000000</c:v>
                </c:pt>
                <c:pt idx="56">
                  <c:v>3000000</c:v>
                </c:pt>
                <c:pt idx="57">
                  <c:v>4000000</c:v>
                </c:pt>
                <c:pt idx="58">
                  <c:v>5000000</c:v>
                </c:pt>
                <c:pt idx="59">
                  <c:v>6000000</c:v>
                </c:pt>
                <c:pt idx="60">
                  <c:v>7000000</c:v>
                </c:pt>
                <c:pt idx="61">
                  <c:v>8000000</c:v>
                </c:pt>
                <c:pt idx="62">
                  <c:v>9000000</c:v>
                </c:pt>
                <c:pt idx="63">
                  <c:v>10000000</c:v>
                </c:pt>
              </c:numCache>
            </c:numRef>
          </c:xVal>
          <c:yVal>
            <c:numRef>
              <c:f>電流モード位相補償!$AI$7:$AI$70</c:f>
              <c:numCache>
                <c:formatCode>General</c:formatCode>
                <c:ptCount val="64"/>
                <c:pt idx="0">
                  <c:v>62.491773362303078</c:v>
                </c:pt>
                <c:pt idx="1">
                  <c:v>62.470836751684701</c:v>
                </c:pt>
                <c:pt idx="2">
                  <c:v>62.436165243537616</c:v>
                </c:pt>
                <c:pt idx="3">
                  <c:v>62.388085707156293</c:v>
                </c:pt>
                <c:pt idx="4">
                  <c:v>62.327041467767458</c:v>
                </c:pt>
                <c:pt idx="5">
                  <c:v>62.253579121299715</c:v>
                </c:pt>
                <c:pt idx="6">
                  <c:v>62.168333027922323</c:v>
                </c:pt>
                <c:pt idx="7">
                  <c:v>62.072008356616962</c:v>
                </c:pt>
                <c:pt idx="8">
                  <c:v>61.965363552844337</c:v>
                </c:pt>
                <c:pt idx="9">
                  <c:v>61.849193032517377</c:v>
                </c:pt>
                <c:pt idx="10">
                  <c:v>60.336384057323244</c:v>
                </c:pt>
                <c:pt idx="11">
                  <c:v>58.604257724679186</c:v>
                </c:pt>
                <c:pt idx="12">
                  <c:v>56.959954105137655</c:v>
                </c:pt>
                <c:pt idx="13">
                  <c:v>55.483154584452365</c:v>
                </c:pt>
                <c:pt idx="14">
                  <c:v>54.173172467089742</c:v>
                </c:pt>
                <c:pt idx="15">
                  <c:v>53.008853989570582</c:v>
                </c:pt>
                <c:pt idx="16">
                  <c:v>51.967155983751631</c:v>
                </c:pt>
                <c:pt idx="17">
                  <c:v>51.027968792856385</c:v>
                </c:pt>
                <c:pt idx="18">
                  <c:v>50.174812349353317</c:v>
                </c:pt>
                <c:pt idx="19">
                  <c:v>44.39453543826798</c:v>
                </c:pt>
                <c:pt idx="20">
                  <c:v>40.983634023454897</c:v>
                </c:pt>
                <c:pt idx="21">
                  <c:v>38.596175106736787</c:v>
                </c:pt>
                <c:pt idx="22">
                  <c:v>36.782217598871163</c:v>
                </c:pt>
                <c:pt idx="23">
                  <c:v>35.335206826552529</c:v>
                </c:pt>
                <c:pt idx="24">
                  <c:v>34.142007154052642</c:v>
                </c:pt>
                <c:pt idx="25">
                  <c:v>33.133320843759591</c:v>
                </c:pt>
                <c:pt idx="26">
                  <c:v>32.263398400598348</c:v>
                </c:pt>
                <c:pt idx="27">
                  <c:v>31.500440497947793</c:v>
                </c:pt>
                <c:pt idx="28">
                  <c:v>26.672592312717235</c:v>
                </c:pt>
                <c:pt idx="29">
                  <c:v>23.746095284676606</c:v>
                </c:pt>
                <c:pt idx="30">
                  <c:v>21.540754925190949</c:v>
                </c:pt>
                <c:pt idx="31">
                  <c:v>19.761336013147051</c:v>
                </c:pt>
                <c:pt idx="32">
                  <c:v>18.271870147029876</c:v>
                </c:pt>
                <c:pt idx="33">
                  <c:v>16.993216525390604</c:v>
                </c:pt>
                <c:pt idx="34">
                  <c:v>15.874502590166555</c:v>
                </c:pt>
                <c:pt idx="35">
                  <c:v>14.881062527115159</c:v>
                </c:pt>
                <c:pt idx="36">
                  <c:v>13.988259783987658</c:v>
                </c:pt>
                <c:pt idx="37">
                  <c:v>8.0718617691222345</c:v>
                </c:pt>
                <c:pt idx="38">
                  <c:v>4.6277345102882901</c:v>
                </c:pt>
                <c:pt idx="39">
                  <c:v>2.2254521120201889</c:v>
                </c:pt>
                <c:pt idx="40">
                  <c:v>0.40888774207100009</c:v>
                </c:pt>
                <c:pt idx="41">
                  <c:v>-1.02566443058923</c:v>
                </c:pt>
                <c:pt idx="42">
                  <c:v>-2.1864996535952161</c:v>
                </c:pt>
                <c:pt idx="43">
                  <c:v>-3.1376631217120936</c:v>
                </c:pt>
                <c:pt idx="44">
                  <c:v>-3.9197689775634865</c:v>
                </c:pt>
                <c:pt idx="45">
                  <c:v>-4.5597914069517218</c:v>
                </c:pt>
                <c:pt idx="46">
                  <c:v>-5.5246628888830109</c:v>
                </c:pt>
                <c:pt idx="47">
                  <c:v>-11.576866006830411</c:v>
                </c:pt>
                <c:pt idx="48">
                  <c:v>-22.243970940895391</c:v>
                </c:pt>
                <c:pt idx="49">
                  <c:v>-29.345638074267907</c:v>
                </c:pt>
                <c:pt idx="50">
                  <c:v>-34.646671835738395</c:v>
                </c:pt>
                <c:pt idx="51">
                  <c:v>-38.886038922452677</c:v>
                </c:pt>
                <c:pt idx="52">
                  <c:v>-42.415850798402261</c:v>
                </c:pt>
                <c:pt idx="53">
                  <c:v>-45.43358294351529</c:v>
                </c:pt>
                <c:pt idx="54">
                  <c:v>-48.062629403742427</c:v>
                </c:pt>
                <c:pt idx="55">
                  <c:v>-63.840988179148042</c:v>
                </c:pt>
                <c:pt idx="56">
                  <c:v>-72.008200432305202</c:v>
                </c:pt>
                <c:pt idx="57">
                  <c:v>-77.468894494843127</c:v>
                </c:pt>
                <c:pt idx="58">
                  <c:v>-81.575694187143384</c:v>
                </c:pt>
                <c:pt idx="59">
                  <c:v>-84.872896928742207</c:v>
                </c:pt>
                <c:pt idx="60">
                  <c:v>-87.630867287415811</c:v>
                </c:pt>
                <c:pt idx="61">
                  <c:v>-90.003260939469257</c:v>
                </c:pt>
                <c:pt idx="62">
                  <c:v>-92.085843328298807</c:v>
                </c:pt>
                <c:pt idx="63">
                  <c:v>-93.942410384919157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2-0549-B361-D6092A5C29C1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電流モード位相補償!$S$7:$S$70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  <c:pt idx="46">
                  <c:v>200000</c:v>
                </c:pt>
                <c:pt idx="47">
                  <c:v>300000</c:v>
                </c:pt>
                <c:pt idx="48">
                  <c:v>400000</c:v>
                </c:pt>
                <c:pt idx="49">
                  <c:v>500000</c:v>
                </c:pt>
                <c:pt idx="50">
                  <c:v>600000</c:v>
                </c:pt>
                <c:pt idx="51">
                  <c:v>700000</c:v>
                </c:pt>
                <c:pt idx="52">
                  <c:v>800000</c:v>
                </c:pt>
                <c:pt idx="53">
                  <c:v>900000</c:v>
                </c:pt>
                <c:pt idx="54">
                  <c:v>1000000</c:v>
                </c:pt>
                <c:pt idx="55">
                  <c:v>2000000</c:v>
                </c:pt>
                <c:pt idx="56">
                  <c:v>3000000</c:v>
                </c:pt>
                <c:pt idx="57">
                  <c:v>4000000</c:v>
                </c:pt>
                <c:pt idx="58">
                  <c:v>5000000</c:v>
                </c:pt>
                <c:pt idx="59">
                  <c:v>6000000</c:v>
                </c:pt>
                <c:pt idx="60">
                  <c:v>7000000</c:v>
                </c:pt>
                <c:pt idx="61">
                  <c:v>8000000</c:v>
                </c:pt>
                <c:pt idx="62">
                  <c:v>9000000</c:v>
                </c:pt>
                <c:pt idx="63">
                  <c:v>10000000</c:v>
                </c:pt>
              </c:numCache>
            </c:numRef>
          </c:xVal>
          <c:yVal>
            <c:numRef>
              <c:f>電流モード位相補償!$AP$7:$AP$70</c:f>
              <c:numCache>
                <c:formatCode>General</c:formatCode>
                <c:ptCount val="64"/>
                <c:pt idx="0">
                  <c:v>177.71466398014132</c:v>
                </c:pt>
                <c:pt idx="1">
                  <c:v>175.43672098025709</c:v>
                </c:pt>
                <c:pt idx="2">
                  <c:v>173.17342244871838</c:v>
                </c:pt>
                <c:pt idx="3">
                  <c:v>170.9317434004135</c:v>
                </c:pt>
                <c:pt idx="4">
                  <c:v>168.71826038841385</c:v>
                </c:pt>
                <c:pt idx="5">
                  <c:v>166.53904734212222</c:v>
                </c:pt>
                <c:pt idx="6">
                  <c:v>164.39959285473151</c:v>
                </c:pt>
                <c:pt idx="7">
                  <c:v>162.30474087622076</c:v>
                </c:pt>
                <c:pt idx="8">
                  <c:v>160.25865515223424</c:v>
                </c:pt>
                <c:pt idx="9">
                  <c:v>158.26480630624508</c:v>
                </c:pt>
                <c:pt idx="10">
                  <c:v>141.52240225165298</c:v>
                </c:pt>
                <c:pt idx="11">
                  <c:v>130.13788087061261</c:v>
                </c:pt>
                <c:pt idx="12">
                  <c:v>122.49901721925582</c:v>
                </c:pt>
                <c:pt idx="13">
                  <c:v>117.22154769487676</c:v>
                </c:pt>
                <c:pt idx="14">
                  <c:v>113.43790136750296</c:v>
                </c:pt>
                <c:pt idx="15">
                  <c:v>110.6315018914389</c:v>
                </c:pt>
                <c:pt idx="16">
                  <c:v>108.4895173929995</c:v>
                </c:pt>
                <c:pt idx="17">
                  <c:v>106.81580360878813</c:v>
                </c:pt>
                <c:pt idx="18">
                  <c:v>105.48272606709266</c:v>
                </c:pt>
                <c:pt idx="19">
                  <c:v>100.06261540506718</c:v>
                </c:pt>
                <c:pt idx="20">
                  <c:v>99.097093691273926</c:v>
                </c:pt>
                <c:pt idx="21">
                  <c:v>99.192745447977344</c:v>
                </c:pt>
                <c:pt idx="22">
                  <c:v>99.629700778470067</c:v>
                </c:pt>
                <c:pt idx="23">
                  <c:v>100.15985076815434</c:v>
                </c:pt>
                <c:pt idx="24">
                  <c:v>100.67715886198525</c:v>
                </c:pt>
                <c:pt idx="25">
                  <c:v>101.13294806330521</c:v>
                </c:pt>
                <c:pt idx="26">
                  <c:v>101.50625378257435</c:v>
                </c:pt>
                <c:pt idx="27">
                  <c:v>101.79089850942376</c:v>
                </c:pt>
                <c:pt idx="28">
                  <c:v>101.19290269524696</c:v>
                </c:pt>
                <c:pt idx="29">
                  <c:v>98.627530492597415</c:v>
                </c:pt>
                <c:pt idx="30">
                  <c:v>96.296987411903473</c:v>
                </c:pt>
                <c:pt idx="31">
                  <c:v>94.402982466395741</c:v>
                </c:pt>
                <c:pt idx="32">
                  <c:v>92.848537111445467</c:v>
                </c:pt>
                <c:pt idx="33">
                  <c:v>91.534184248044724</c:v>
                </c:pt>
                <c:pt idx="34">
                  <c:v>90.389367489071049</c:v>
                </c:pt>
                <c:pt idx="35">
                  <c:v>89.366691864540755</c:v>
                </c:pt>
                <c:pt idx="36">
                  <c:v>88.434187271824612</c:v>
                </c:pt>
                <c:pt idx="37">
                  <c:v>81.27044189729078</c:v>
                </c:pt>
                <c:pt idx="38">
                  <c:v>75.442437377284023</c:v>
                </c:pt>
                <c:pt idx="39">
                  <c:v>70.091198584763163</c:v>
                </c:pt>
                <c:pt idx="40">
                  <c:v>65.063907037621817</c:v>
                </c:pt>
                <c:pt idx="41">
                  <c:v>60.32247587656525</c:v>
                </c:pt>
                <c:pt idx="42">
                  <c:v>55.854849300176483</c:v>
                </c:pt>
                <c:pt idx="43">
                  <c:v>51.653660250019641</c:v>
                </c:pt>
                <c:pt idx="44">
                  <c:v>47.710372946842256</c:v>
                </c:pt>
                <c:pt idx="45">
                  <c:v>44.014068092695823</c:v>
                </c:pt>
                <c:pt idx="46">
                  <c:v>17.56073262173598</c:v>
                </c:pt>
                <c:pt idx="47">
                  <c:v>2.4603976166039274</c:v>
                </c:pt>
                <c:pt idx="48">
                  <c:v>-7.1008252518829522</c:v>
                </c:pt>
                <c:pt idx="49">
                  <c:v>-13.445436819072313</c:v>
                </c:pt>
                <c:pt idx="50">
                  <c:v>-17.705371381337272</c:v>
                </c:pt>
                <c:pt idx="51">
                  <c:v>-20.541136142423568</c:v>
                </c:pt>
                <c:pt idx="52">
                  <c:v>-22.378768986003706</c:v>
                </c:pt>
                <c:pt idx="53">
                  <c:v>-23.50747126971828</c:v>
                </c:pt>
                <c:pt idx="54">
                  <c:v>-24.129161942759652</c:v>
                </c:pt>
                <c:pt idx="55">
                  <c:v>-20.87987792749891</c:v>
                </c:pt>
                <c:pt idx="56">
                  <c:v>-16.085466680308713</c:v>
                </c:pt>
                <c:pt idx="57">
                  <c:v>-12.77234126817217</c:v>
                </c:pt>
                <c:pt idx="58">
                  <c:v>-10.506325232345546</c:v>
                </c:pt>
                <c:pt idx="59">
                  <c:v>-8.892443001507786</c:v>
                </c:pt>
                <c:pt idx="60">
                  <c:v>-7.6950509678498804</c:v>
                </c:pt>
                <c:pt idx="61">
                  <c:v>-6.7753597660722562</c:v>
                </c:pt>
                <c:pt idx="62">
                  <c:v>-6.048567977256937</c:v>
                </c:pt>
                <c:pt idx="63">
                  <c:v>-5.4606096084693263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52-0549-B361-D6092A5C2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19672"/>
        <c:axId val="464625576"/>
      </c:scatterChart>
      <c:valAx>
        <c:axId val="46461967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defRPr>
                </a:pPr>
                <a:r>
                  <a:rPr lang="ja-JP" altLang="en-US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周波数 </a:t>
                </a:r>
                <a:r>
                  <a:rPr lang="en-US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(</a:t>
                </a:r>
                <a:r>
                  <a:rPr lang="af-ZA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Hz)</a:t>
                </a:r>
              </a:p>
            </c:rich>
          </c:tx>
          <c:layout>
            <c:manualLayout>
              <c:xMode val="edge"/>
              <c:yMode val="edge"/>
              <c:x val="0.472425398471778"/>
              <c:y val="0.936263648862074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" charset="0"/>
                <a:ea typeface="游ゴシック" charset="0"/>
                <a:cs typeface="游ゴシック" charset="0"/>
                <a:sym typeface="游ゴシック" charset="0"/>
              </a:defRPr>
            </a:pPr>
            <a:endParaRPr lang="ja-JP"/>
          </a:p>
        </c:txPr>
        <c:crossAx val="464625576"/>
        <c:crossesAt val="-1000"/>
        <c:crossBetween val="midCat"/>
      </c:valAx>
      <c:valAx>
        <c:axId val="4646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defRPr>
                </a:pPr>
                <a:r>
                  <a:rPr lang="ja-JP" altLang="en-US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ゲイン</a:t>
                </a:r>
                <a:r>
                  <a:rPr lang="en-US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(</a:t>
                </a:r>
                <a:r>
                  <a:rPr lang="af-ZA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dB) / </a:t>
                </a:r>
                <a:r>
                  <a:rPr lang="ja-JP" altLang="en-US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位相</a:t>
                </a:r>
                <a:r>
                  <a:rPr lang="en-US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(</a:t>
                </a:r>
                <a:r>
                  <a:rPr lang="af-ZA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deg)</a:t>
                </a:r>
              </a:p>
            </c:rich>
          </c:tx>
          <c:layout>
            <c:manualLayout>
              <c:xMode val="edge"/>
              <c:yMode val="edge"/>
              <c:x val="5.9144032125882703E-3"/>
              <c:y val="0.2077874962287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" charset="0"/>
                <a:ea typeface="游ゴシック" charset="0"/>
                <a:cs typeface="游ゴシック" charset="0"/>
                <a:sym typeface="游ゴシック" charset="0"/>
              </a:defRPr>
            </a:pPr>
            <a:endParaRPr lang="ja-JP"/>
          </a:p>
        </c:txPr>
        <c:crossAx val="46461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ja-JP" sz="1400" b="1">
          <a:latin typeface="游ゴシック" charset="0"/>
          <a:ea typeface="游ゴシック" charset="0"/>
          <a:cs typeface="游ゴシック" charset="0"/>
          <a:sym typeface="游ゴシック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9</xdr:col>
      <xdr:colOff>427990</xdr:colOff>
      <xdr:row>54</xdr:row>
      <xdr:rowOff>143510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0</xdr:colOff>
      <xdr:row>29</xdr:row>
      <xdr:rowOff>38100</xdr:rowOff>
    </xdr:from>
    <xdr:ext cx="795655" cy="368935"/>
    <xdr:sp macro="" textlink="">
      <xdr:nvSpPr>
        <xdr:cNvPr id="4" name="テキスト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76400" y="5410200"/>
          <a:ext cx="795655" cy="368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600" b="1">
              <a:solidFill>
                <a:schemeClr val="accent2"/>
              </a:solidFill>
              <a:latin typeface="游ゴシック" charset="0"/>
              <a:ea typeface="游ゴシック" charset="0"/>
            </a:rPr>
            <a:t>Phase</a:t>
          </a:r>
        </a:p>
      </xdr:txBody>
    </xdr:sp>
    <xdr:clientData/>
  </xdr:oneCellAnchor>
  <xdr:oneCellAnchor>
    <xdr:from>
      <xdr:col>2</xdr:col>
      <xdr:colOff>276225</xdr:colOff>
      <xdr:row>35</xdr:row>
      <xdr:rowOff>0</xdr:rowOff>
    </xdr:from>
    <xdr:ext cx="640715" cy="368935"/>
    <xdr:sp macro="" textlink="">
      <xdr:nvSpPr>
        <xdr:cNvPr id="5" name="テキスト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90625" y="6400800"/>
          <a:ext cx="640715" cy="368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600" b="1">
              <a:solidFill>
                <a:schemeClr val="accent1"/>
              </a:solidFill>
              <a:latin typeface="游ゴシック" charset="0"/>
              <a:ea typeface="游ゴシック" charset="0"/>
            </a:rPr>
            <a:t>Gain</a:t>
          </a:r>
        </a:p>
      </xdr:txBody>
    </xdr:sp>
    <xdr:clientData/>
  </xdr:oneCellAnchor>
  <xdr:oneCellAnchor>
    <xdr:from>
      <xdr:col>1</xdr:col>
      <xdr:colOff>0</xdr:colOff>
      <xdr:row>56</xdr:row>
      <xdr:rowOff>0</xdr:rowOff>
    </xdr:from>
    <xdr:ext cx="6464935" cy="462915"/>
    <xdr:sp macro="" textlink="">
      <xdr:nvSpPr>
        <xdr:cNvPr id="6" name="テキストボック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28600" y="10001250"/>
          <a:ext cx="6464935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pPr algn="l"/>
          <a:r>
            <a:rPr lang="en-US" altLang="ja-JP" sz="1100">
              <a:latin typeface="游ゴシック" charset="0"/>
              <a:ea typeface="游ゴシック" charset="0"/>
            </a:rPr>
            <a:t>※</a:t>
          </a:r>
          <a:r>
            <a:rPr lang="ja-JP" altLang="en-US" sz="1100">
              <a:latin typeface="游ゴシック" charset="0"/>
              <a:ea typeface="游ゴシック" charset="0"/>
            </a:rPr>
            <a:t>スイッチング周波数の</a:t>
          </a:r>
          <a:r>
            <a:rPr lang="en-US" altLang="ja-JP" sz="1100">
              <a:latin typeface="游ゴシック" charset="0"/>
              <a:ea typeface="游ゴシック" charset="0"/>
            </a:rPr>
            <a:t>1/2</a:t>
          </a:r>
          <a:r>
            <a:rPr lang="ja-JP" altLang="en-US" sz="1100">
              <a:latin typeface="游ゴシック" charset="0"/>
              <a:ea typeface="游ゴシック" charset="0"/>
            </a:rPr>
            <a:t>に発生する</a:t>
          </a:r>
          <a:r>
            <a:rPr lang="en-US" altLang="ja-JP" sz="1100">
              <a:latin typeface="游ゴシック" charset="0"/>
              <a:ea typeface="游ゴシック" charset="0"/>
            </a:rPr>
            <a:t>2</a:t>
          </a:r>
          <a:r>
            <a:rPr lang="ja-JP" altLang="en-US" sz="1100">
              <a:latin typeface="游ゴシック" charset="0"/>
              <a:ea typeface="游ゴシック" charset="0"/>
            </a:rPr>
            <a:t>次遅れ系については、</a:t>
          </a:r>
          <a:r>
            <a:rPr lang="en-US" altLang="ja-JP" sz="1100">
              <a:latin typeface="游ゴシック" charset="0"/>
              <a:ea typeface="游ゴシック" charset="0"/>
            </a:rPr>
            <a:t>Q=0.4</a:t>
          </a:r>
          <a:r>
            <a:rPr lang="ja-JP" altLang="en-US" sz="1100">
              <a:latin typeface="游ゴシック" charset="0"/>
              <a:ea typeface="游ゴシック" charset="0"/>
            </a:rPr>
            <a:t>として簡易的に加えています。</a:t>
          </a:r>
        </a:p>
        <a:p>
          <a:pPr algn="l"/>
          <a:r>
            <a:rPr lang="en-US" altLang="ja-JP" sz="1100">
              <a:latin typeface="游ゴシック" charset="0"/>
              <a:ea typeface="游ゴシック" charset="0"/>
            </a:rPr>
            <a:t>※</a:t>
          </a:r>
          <a:r>
            <a:rPr lang="ja-JP" altLang="en-US" sz="1100">
              <a:latin typeface="游ゴシック" charset="0"/>
              <a:ea typeface="游ゴシック" charset="0"/>
            </a:rPr>
            <a:t>実際の</a:t>
          </a:r>
          <a:r>
            <a:rPr lang="en-US" altLang="ja-JP" sz="1100">
              <a:latin typeface="游ゴシック" charset="0"/>
              <a:ea typeface="游ゴシック" charset="0"/>
            </a:rPr>
            <a:t>Q</a:t>
          </a:r>
          <a:r>
            <a:rPr lang="ja-JP" altLang="en-US" sz="1100">
              <a:latin typeface="游ゴシック" charset="0"/>
              <a:ea typeface="游ゴシック" charset="0"/>
            </a:rPr>
            <a:t>値は</a:t>
          </a:r>
          <a:r>
            <a:rPr lang="en-US" altLang="ja-JP" sz="1100">
              <a:latin typeface="游ゴシック" charset="0"/>
              <a:ea typeface="游ゴシック" charset="0"/>
            </a:rPr>
            <a:t>DUTY</a:t>
          </a:r>
          <a:r>
            <a:rPr lang="ja-JP" altLang="en-US" sz="1100">
              <a:latin typeface="游ゴシック" charset="0"/>
              <a:ea typeface="游ゴシック" charset="0"/>
            </a:rPr>
            <a:t>や内部スロープ補償の値によって変化します。</a:t>
          </a:r>
          <a:endParaRPr lang="en-US" altLang="ja-JP" sz="1100">
            <a:latin typeface="游ゴシック" charset="0"/>
            <a:ea typeface="游ゴシック" charset="0"/>
          </a:endParaRPr>
        </a:p>
      </xdr:txBody>
    </xdr:sp>
    <xdr:clientData/>
  </xdr:oneCellAnchor>
  <xdr:twoCellAnchor editAs="oneCell">
    <xdr:from>
      <xdr:col>5</xdr:col>
      <xdr:colOff>219075</xdr:colOff>
      <xdr:row>2</xdr:row>
      <xdr:rowOff>171450</xdr:rowOff>
    </xdr:from>
    <xdr:to>
      <xdr:col>15</xdr:col>
      <xdr:colOff>1270</xdr:colOff>
      <xdr:row>27</xdr:row>
      <xdr:rowOff>60960</xdr:rowOff>
    </xdr:to>
    <xdr:pic>
      <xdr:nvPicPr>
        <xdr:cNvPr id="3" name="図形 2" descr="IMG_007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0" y="914400"/>
          <a:ext cx="6163310" cy="4175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2540</xdr:colOff>
      <xdr:row>1</xdr:row>
      <xdr:rowOff>567055</xdr:rowOff>
    </xdr:to>
    <xdr:pic>
      <xdr:nvPicPr>
        <xdr:cNvPr id="8" name="図形 7" descr="log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71450"/>
          <a:ext cx="2119630" cy="567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nalogista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1"/>
  <sheetViews>
    <sheetView tabSelected="1" topLeftCell="B1" workbookViewId="0">
      <selection activeCell="E15" sqref="E15"/>
    </sheetView>
  </sheetViews>
  <sheetFormatPr defaultColWidth="9" defaultRowHeight="13.2" x14ac:dyDescent="0.2"/>
  <cols>
    <col min="1" max="1" width="3" customWidth="1"/>
    <col min="3" max="3" width="10" customWidth="1"/>
    <col min="5" max="5" width="42.109375" customWidth="1"/>
    <col min="6" max="6" width="2.88671875" customWidth="1"/>
    <col min="16" max="16" width="2.5546875" style="1" customWidth="1"/>
    <col min="17" max="17" width="2.21875" style="3" customWidth="1"/>
    <col min="18" max="18" width="10.77734375" customWidth="1"/>
    <col min="19" max="19" width="9.44140625"/>
    <col min="20" max="20" width="12.6640625"/>
    <col min="21" max="21" width="14" bestFit="1" customWidth="1"/>
    <col min="22" max="22" width="12.6640625"/>
    <col min="23" max="23" width="13.77734375"/>
    <col min="24" max="25" width="12.6640625"/>
    <col min="26" max="28" width="13.77734375"/>
    <col min="29" max="30" width="12.6640625"/>
    <col min="31" max="31" width="13.77734375"/>
    <col min="32" max="34" width="12.6640625"/>
    <col min="35" max="35" width="13.77734375"/>
    <col min="37" max="42" width="13.77734375"/>
    <col min="43" max="43" width="12.6640625"/>
  </cols>
  <sheetData>
    <row r="1" spans="1:42" s="1" customFormat="1" x14ac:dyDescent="0.2">
      <c r="Q1" s="3"/>
    </row>
    <row r="2" spans="1:42" s="1" customFormat="1" ht="45" customHeight="1" x14ac:dyDescent="0.2">
      <c r="E2" s="4"/>
      <c r="L2" s="31" t="s">
        <v>0</v>
      </c>
      <c r="M2" s="32"/>
      <c r="N2" s="31"/>
      <c r="Q2" s="3"/>
    </row>
    <row r="3" spans="1:4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AD3" s="22" t="s">
        <v>1</v>
      </c>
      <c r="AE3" s="23">
        <v>0.4</v>
      </c>
      <c r="AF3" s="22"/>
      <c r="AG3" s="22"/>
    </row>
    <row r="4" spans="1:42" s="2" customFormat="1" x14ac:dyDescent="0.2">
      <c r="B4" s="5" t="s">
        <v>2</v>
      </c>
      <c r="C4" s="6">
        <v>12</v>
      </c>
      <c r="D4" s="6" t="s">
        <v>3</v>
      </c>
      <c r="E4" s="6" t="s">
        <v>4</v>
      </c>
      <c r="P4" s="14"/>
      <c r="Q4" s="15"/>
      <c r="S4" s="29" t="s">
        <v>5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M4" s="2">
        <f>-$C$9*500/(2*$AE$3)+$C$9*500*(1/(4*$AE$3^2)-1)^0.5</f>
        <v>-125000.00000000003</v>
      </c>
      <c r="AN4" s="2">
        <f>-$C$9*500/(2*$AE$3)-$C$9*500*(1/(4*$AE$3^2)-1)^0.5</f>
        <v>-500000</v>
      </c>
    </row>
    <row r="5" spans="1:42" s="2" customFormat="1" x14ac:dyDescent="0.2">
      <c r="B5" s="5" t="s">
        <v>6</v>
      </c>
      <c r="C5" s="6">
        <v>5</v>
      </c>
      <c r="D5" s="6" t="s">
        <v>3</v>
      </c>
      <c r="E5" s="6" t="s">
        <v>7</v>
      </c>
      <c r="P5" s="14"/>
      <c r="Q5" s="15"/>
      <c r="S5" s="27" t="s">
        <v>8</v>
      </c>
      <c r="T5" s="24" t="s">
        <v>9</v>
      </c>
      <c r="U5" s="25"/>
      <c r="V5" s="25"/>
      <c r="W5" s="25"/>
      <c r="X5" s="26"/>
      <c r="Y5" s="25" t="s">
        <v>10</v>
      </c>
      <c r="Z5" s="25"/>
      <c r="AA5" s="25"/>
      <c r="AB5" s="25"/>
      <c r="AC5" s="26"/>
      <c r="AD5" s="25" t="s">
        <v>11</v>
      </c>
      <c r="AE5" s="25"/>
      <c r="AF5" s="25"/>
      <c r="AG5" s="25"/>
      <c r="AH5" s="27" t="s">
        <v>12</v>
      </c>
      <c r="AI5" s="27" t="s">
        <v>13</v>
      </c>
      <c r="AK5" s="24" t="s">
        <v>14</v>
      </c>
      <c r="AL5" s="25"/>
      <c r="AM5" s="25"/>
      <c r="AN5" s="25"/>
      <c r="AO5" s="26"/>
      <c r="AP5" s="29" t="s">
        <v>15</v>
      </c>
    </row>
    <row r="6" spans="1:42" s="2" customFormat="1" x14ac:dyDescent="0.2">
      <c r="B6" s="5" t="s">
        <v>16</v>
      </c>
      <c r="C6" s="6">
        <v>0.8</v>
      </c>
      <c r="D6" s="6" t="s">
        <v>3</v>
      </c>
      <c r="E6" s="6" t="s">
        <v>17</v>
      </c>
      <c r="P6" s="14"/>
      <c r="Q6" s="15"/>
      <c r="S6" s="28"/>
      <c r="T6" s="19" t="s">
        <v>18</v>
      </c>
      <c r="U6" s="18" t="s">
        <v>19</v>
      </c>
      <c r="V6" s="18" t="s">
        <v>20</v>
      </c>
      <c r="W6" s="18" t="s">
        <v>21</v>
      </c>
      <c r="X6" s="18" t="s">
        <v>15</v>
      </c>
      <c r="Y6" s="19" t="s">
        <v>18</v>
      </c>
      <c r="Z6" s="18" t="s">
        <v>19</v>
      </c>
      <c r="AA6" s="18" t="s">
        <v>20</v>
      </c>
      <c r="AB6" s="18" t="s">
        <v>21</v>
      </c>
      <c r="AC6" s="18" t="s">
        <v>15</v>
      </c>
      <c r="AD6" s="19" t="s">
        <v>18</v>
      </c>
      <c r="AE6" s="18" t="s">
        <v>20</v>
      </c>
      <c r="AF6" s="18" t="s">
        <v>21</v>
      </c>
      <c r="AG6" s="18" t="s">
        <v>15</v>
      </c>
      <c r="AH6" s="28"/>
      <c r="AI6" s="28"/>
      <c r="AK6" s="16" t="s">
        <v>9</v>
      </c>
      <c r="AL6" s="17" t="s">
        <v>10</v>
      </c>
      <c r="AM6" s="17" t="s">
        <v>22</v>
      </c>
      <c r="AN6" s="17" t="s">
        <v>23</v>
      </c>
      <c r="AO6" s="16" t="s">
        <v>24</v>
      </c>
      <c r="AP6" s="30"/>
    </row>
    <row r="7" spans="1:42" s="2" customFormat="1" x14ac:dyDescent="0.2">
      <c r="B7" s="5" t="s">
        <v>25</v>
      </c>
      <c r="C7" s="6">
        <v>3</v>
      </c>
      <c r="D7" s="6" t="s">
        <v>26</v>
      </c>
      <c r="E7" s="6" t="s">
        <v>27</v>
      </c>
      <c r="P7" s="14"/>
      <c r="Q7" s="15"/>
      <c r="S7" s="20">
        <v>1</v>
      </c>
      <c r="T7" s="20">
        <f>$C$12*$C$17*1000000000</f>
        <v>36000000000</v>
      </c>
      <c r="U7" s="20">
        <f>-$C$12*1000000000000/($C$16*2*PI()*S7)</f>
        <v>-45150338465785.906</v>
      </c>
      <c r="V7" s="20">
        <f>$C$12*1000000+$C$17*1000</f>
        <v>1360333.3333333333</v>
      </c>
      <c r="W7" s="20">
        <f>-1000000/($C$16*2*PI()*S7)</f>
        <v>-33862753.849339433</v>
      </c>
      <c r="X7" s="21">
        <f>((T7^2+U7^2)^0.5/(V7^2+W7^2)^0.5)*$C$11/1000000</f>
        <v>999.19439956863732</v>
      </c>
      <c r="Y7" s="21">
        <f>$C$8*$C$15/1000</f>
        <v>3.3333333333333335E-3</v>
      </c>
      <c r="Z7" s="21">
        <f>-$C$8*1000000/($C$14*2*PI()*S7)</f>
        <v>-5305.1647697298449</v>
      </c>
      <c r="AA7" s="21">
        <f>$C$8+$C$15/1000</f>
        <v>1.6686666666666667</v>
      </c>
      <c r="AB7" s="21">
        <f>-1000000/($C$14*2*PI()*S7)</f>
        <v>-3183.0988618379065</v>
      </c>
      <c r="AC7" s="21">
        <f>((Y7^2+Z7^2)^0.5/(AA7^2+AB7^2)^0.5)*$C$13</f>
        <v>8.3333321882766889</v>
      </c>
      <c r="AD7" s="21">
        <f>(2*PI()*$C$9*500)^2</f>
        <v>2467401100272.3394</v>
      </c>
      <c r="AE7" s="21">
        <f>(2*PI()*$C$9*500)^2-(2*PI()*S7)^2</f>
        <v>2467401100232.8608</v>
      </c>
      <c r="AF7" s="21">
        <f>2*PI()*$C$9*500*S7/$AE$3</f>
        <v>3926990.8169872412</v>
      </c>
      <c r="AG7" s="21">
        <f>AD7/(AE7^2+AF7^2)^0.5</f>
        <v>1.0000000000147335</v>
      </c>
      <c r="AH7" s="6">
        <f>X7*AC7*AG7*$C$6/$C$5</f>
        <v>1332.2590163830089</v>
      </c>
      <c r="AI7" s="6">
        <f>20*LOG10(AH7)</f>
        <v>62.491773362303078</v>
      </c>
      <c r="AK7" s="6">
        <f>(ATAN(U7/T7)-ATAN(W7/V7))*180/PI()</f>
        <v>-2.2547630648150139</v>
      </c>
      <c r="AL7" s="6">
        <f>(ATAN(Z7/Y7)-ATAN(AB7/AA7))*180/PI()</f>
        <v>-2.999999724855117E-2</v>
      </c>
      <c r="AM7" s="6">
        <f>ATAN(S7/$AM$4)*180/PI()</f>
        <v>-4.5836623609488001E-4</v>
      </c>
      <c r="AN7" s="6">
        <f>ATAN(S7/$AN$4)*180/PI()</f>
        <v>-1.1459155902601187E-4</v>
      </c>
      <c r="AO7" s="6">
        <f>AM7+AN7</f>
        <v>-5.7295779512089189E-4</v>
      </c>
      <c r="AP7" s="6">
        <f>AK7+AL7+AO7+180</f>
        <v>177.71466398014132</v>
      </c>
    </row>
    <row r="8" spans="1:42" s="2" customFormat="1" x14ac:dyDescent="0.2">
      <c r="B8" s="5" t="s">
        <v>28</v>
      </c>
      <c r="C8" s="6">
        <f>C5/C7</f>
        <v>1.6666666666666667</v>
      </c>
      <c r="D8" s="6" t="s">
        <v>29</v>
      </c>
      <c r="E8" s="6" t="s">
        <v>30</v>
      </c>
      <c r="P8" s="14"/>
      <c r="Q8" s="15"/>
      <c r="S8" s="6">
        <v>2</v>
      </c>
      <c r="T8" s="20">
        <f t="shared" ref="T8:T17" si="0">$C$12*$C$17*1000000000</f>
        <v>36000000000</v>
      </c>
      <c r="U8" s="20">
        <f t="shared" ref="U8:U39" si="1">-$C$12*1000000000000/($C$16*2*PI()*S8)</f>
        <v>-22575169232892.953</v>
      </c>
      <c r="V8" s="20">
        <f t="shared" ref="V8:V17" si="2">$C$12*1000000+$C$17*1000</f>
        <v>1360333.3333333333</v>
      </c>
      <c r="W8" s="20">
        <f t="shared" ref="W8:W39" si="3">-1000000/($C$16*2*PI()*S8)</f>
        <v>-16931376.924669717</v>
      </c>
      <c r="X8" s="21">
        <f t="shared" ref="X8:X39" si="4">((T8^2+U8^2)^0.5/(V8^2+W8^2)^0.5)*$C$11/1000000</f>
        <v>996.78923626062772</v>
      </c>
      <c r="Y8" s="21">
        <f t="shared" ref="Y8:Y17" si="5">$C$8*$C$15/1000</f>
        <v>3.3333333333333335E-3</v>
      </c>
      <c r="Z8" s="21">
        <f t="shared" ref="Z8:Z39" si="6">-$C$8*1000000/($C$14*2*PI()*S8)</f>
        <v>-2652.5823848649225</v>
      </c>
      <c r="AA8" s="21">
        <f t="shared" ref="AA8:AA17" si="7">$C$8+$C$15/1000</f>
        <v>1.6686666666666667</v>
      </c>
      <c r="AB8" s="21">
        <f t="shared" ref="AB8:AB39" si="8">-1000000/($C$14*2*PI()*S8)</f>
        <v>-1591.5494309189532</v>
      </c>
      <c r="AC8" s="21">
        <f t="shared" ref="AC8:AC39" si="9">((Y8^2+Z8^2)^0.5/(AA8^2+AB8^2)^0.5)*$C$13</f>
        <v>8.333328753109587</v>
      </c>
      <c r="AD8" s="21">
        <f t="shared" ref="AD8:AD17" si="10">(2*PI()*$C$9*500)^2</f>
        <v>2467401100272.3394</v>
      </c>
      <c r="AE8" s="21">
        <f t="shared" ref="AE8:AE39" si="11">(2*PI()*$C$9*500)^2-(2*PI()*S8)^2</f>
        <v>2467401100114.4258</v>
      </c>
      <c r="AF8" s="21">
        <f t="shared" ref="AF8:AF39" si="12">2*PI()*$C$9*500*S8/$AE$3</f>
        <v>7853981.6339744823</v>
      </c>
      <c r="AG8" s="21">
        <f t="shared" ref="AG8:AG39" si="13">AD8/(AE8^2+AF8^2)^0.5</f>
        <v>1.000000000058934</v>
      </c>
      <c r="AH8" s="6">
        <f t="shared" ref="AH8:AH39" si="14">X8*AC8*AG8*$C$6/$C$5</f>
        <v>1329.0515846096598</v>
      </c>
      <c r="AI8" s="6">
        <f t="shared" ref="AI8:AI39" si="15">20*LOG10(AH8)</f>
        <v>62.470836751684701</v>
      </c>
      <c r="AK8" s="6">
        <f t="shared" ref="AK8:AK39" si="16">(ATAN(U8/T8)-ATAN(W8/V8))*180/PI()</f>
        <v>-4.5021331261642192</v>
      </c>
      <c r="AL8" s="6">
        <f t="shared" ref="AL8:AL39" si="17">(ATAN(Z8/Y8)-ATAN(AB8/AA8))*180/PI()</f>
        <v>-5.9999977988509597E-2</v>
      </c>
      <c r="AM8" s="6">
        <f t="shared" ref="AM8:AM39" si="18">ATAN(S8/$AM$4)*180/PI()</f>
        <v>-9.1673247213108907E-4</v>
      </c>
      <c r="AN8" s="6">
        <f t="shared" ref="AN8:AN39" si="19">ATAN(S8/$AN$4)*180/PI()</f>
        <v>-2.2918311805110697E-4</v>
      </c>
      <c r="AO8" s="6">
        <f t="shared" ref="AO8:AO39" si="20">AM8+AN8</f>
        <v>-1.145915590182196E-3</v>
      </c>
      <c r="AP8" s="6">
        <f t="shared" ref="AP8:AP39" si="21">AK8+AL8+AO8+180</f>
        <v>175.43672098025709</v>
      </c>
    </row>
    <row r="9" spans="1:42" s="2" customFormat="1" x14ac:dyDescent="0.2">
      <c r="B9" s="5" t="s">
        <v>31</v>
      </c>
      <c r="C9" s="6">
        <v>500</v>
      </c>
      <c r="D9" s="6" t="s">
        <v>32</v>
      </c>
      <c r="E9" s="6" t="s">
        <v>33</v>
      </c>
      <c r="P9" s="14"/>
      <c r="Q9" s="15"/>
      <c r="S9" s="6">
        <v>3</v>
      </c>
      <c r="T9" s="20">
        <f t="shared" si="0"/>
        <v>36000000000</v>
      </c>
      <c r="U9" s="20">
        <f t="shared" si="1"/>
        <v>-15050112821928.637</v>
      </c>
      <c r="V9" s="20">
        <f t="shared" si="2"/>
        <v>1360333.3333333333</v>
      </c>
      <c r="W9" s="20">
        <f t="shared" si="3"/>
        <v>-11287584.616446478</v>
      </c>
      <c r="X9" s="21">
        <f t="shared" si="4"/>
        <v>992.81896053572166</v>
      </c>
      <c r="Y9" s="21">
        <f t="shared" si="5"/>
        <v>3.3333333333333335E-3</v>
      </c>
      <c r="Z9" s="21">
        <f t="shared" si="6"/>
        <v>-1768.388256576615</v>
      </c>
      <c r="AA9" s="21">
        <f t="shared" si="7"/>
        <v>1.6686666666666667</v>
      </c>
      <c r="AB9" s="21">
        <f t="shared" si="8"/>
        <v>-1061.032953945969</v>
      </c>
      <c r="AC9" s="21">
        <f t="shared" si="9"/>
        <v>8.333323027840521</v>
      </c>
      <c r="AD9" s="21">
        <f t="shared" si="10"/>
        <v>2467401100272.3394</v>
      </c>
      <c r="AE9" s="21">
        <f t="shared" si="11"/>
        <v>2467401099917.0337</v>
      </c>
      <c r="AF9" s="21">
        <f t="shared" si="12"/>
        <v>11780972.450961724</v>
      </c>
      <c r="AG9" s="21">
        <f t="shared" si="13"/>
        <v>1.0000000001326013</v>
      </c>
      <c r="AH9" s="6">
        <f t="shared" si="14"/>
        <v>1323.7569771849749</v>
      </c>
      <c r="AI9" s="6">
        <f t="shared" si="15"/>
        <v>62.436165243537616</v>
      </c>
      <c r="AK9" s="6">
        <f t="shared" si="16"/>
        <v>-6.734858752185203</v>
      </c>
      <c r="AL9" s="6">
        <f t="shared" si="17"/>
        <v>-8.9999925711282541E-2</v>
      </c>
      <c r="AM9" s="6">
        <f t="shared" si="18"/>
        <v>-1.3750987080499563E-3</v>
      </c>
      <c r="AN9" s="6">
        <f t="shared" si="19"/>
        <v>-3.4377467707436861E-4</v>
      </c>
      <c r="AO9" s="6">
        <f t="shared" si="20"/>
        <v>-1.7188733851243249E-3</v>
      </c>
      <c r="AP9" s="6">
        <f t="shared" si="21"/>
        <v>173.17342244871838</v>
      </c>
    </row>
    <row r="10" spans="1:42" s="2" customFormat="1" x14ac:dyDescent="0.2">
      <c r="B10" s="5" t="s">
        <v>34</v>
      </c>
      <c r="C10" s="6">
        <v>60</v>
      </c>
      <c r="D10" s="6" t="s">
        <v>13</v>
      </c>
      <c r="E10" s="6" t="s">
        <v>35</v>
      </c>
      <c r="P10" s="14"/>
      <c r="Q10" s="15"/>
      <c r="S10" s="6">
        <v>4</v>
      </c>
      <c r="T10" s="20">
        <f t="shared" si="0"/>
        <v>36000000000</v>
      </c>
      <c r="U10" s="20">
        <f t="shared" si="1"/>
        <v>-11287584616446.477</v>
      </c>
      <c r="V10" s="20">
        <f t="shared" si="2"/>
        <v>1360333.3333333333</v>
      </c>
      <c r="W10" s="20">
        <f t="shared" si="3"/>
        <v>-8465688.4623348583</v>
      </c>
      <c r="X10" s="21">
        <f t="shared" si="4"/>
        <v>987.33948063185574</v>
      </c>
      <c r="Y10" s="21">
        <f t="shared" si="5"/>
        <v>3.3333333333333335E-3</v>
      </c>
      <c r="Z10" s="21">
        <f t="shared" si="6"/>
        <v>-1326.2911924324612</v>
      </c>
      <c r="AA10" s="21">
        <f t="shared" si="7"/>
        <v>1.6686666666666667</v>
      </c>
      <c r="AB10" s="21">
        <f t="shared" si="8"/>
        <v>-795.77471545947662</v>
      </c>
      <c r="AC10" s="21">
        <f t="shared" si="9"/>
        <v>8.3333150124836575</v>
      </c>
      <c r="AD10" s="21">
        <f t="shared" si="10"/>
        <v>2467401100272.3394</v>
      </c>
      <c r="AE10" s="21">
        <f t="shared" si="11"/>
        <v>2467401099640.6846</v>
      </c>
      <c r="AF10" s="21">
        <f t="shared" si="12"/>
        <v>15707963.267948965</v>
      </c>
      <c r="AG10" s="21">
        <f t="shared" si="13"/>
        <v>1.0000000002357359</v>
      </c>
      <c r="AH10" s="6">
        <f t="shared" si="14"/>
        <v>1316.4497469290964</v>
      </c>
      <c r="AI10" s="6">
        <f t="shared" si="15"/>
        <v>62.388085707156293</v>
      </c>
      <c r="AK10" s="6">
        <f t="shared" si="16"/>
        <v>-8.9459649444981917</v>
      </c>
      <c r="AL10" s="6">
        <f t="shared" si="17"/>
        <v>-0.11999982390841721</v>
      </c>
      <c r="AM10" s="6">
        <f t="shared" si="18"/>
        <v>-1.8334649437928112E-3</v>
      </c>
      <c r="AN10" s="6">
        <f t="shared" si="19"/>
        <v>-4.5836623609488006E-4</v>
      </c>
      <c r="AO10" s="6">
        <f t="shared" si="20"/>
        <v>-2.2918311798876914E-3</v>
      </c>
      <c r="AP10" s="6">
        <f t="shared" si="21"/>
        <v>170.9317434004135</v>
      </c>
    </row>
    <row r="11" spans="1:42" s="2" customFormat="1" x14ac:dyDescent="0.2">
      <c r="B11" s="5" t="s">
        <v>36</v>
      </c>
      <c r="C11" s="6">
        <v>750</v>
      </c>
      <c r="D11" s="6" t="s">
        <v>37</v>
      </c>
      <c r="E11" s="33" t="s">
        <v>68</v>
      </c>
      <c r="P11" s="14"/>
      <c r="Q11" s="15"/>
      <c r="S11" s="6">
        <v>5</v>
      </c>
      <c r="T11" s="20">
        <f t="shared" si="0"/>
        <v>36000000000</v>
      </c>
      <c r="U11" s="20">
        <f t="shared" si="1"/>
        <v>-9030067693157.1816</v>
      </c>
      <c r="V11" s="20">
        <f t="shared" si="2"/>
        <v>1360333.3333333333</v>
      </c>
      <c r="W11" s="20">
        <f t="shared" si="3"/>
        <v>-6772550.7698678868</v>
      </c>
      <c r="X11" s="21">
        <f t="shared" si="4"/>
        <v>980.42601956314707</v>
      </c>
      <c r="Y11" s="21">
        <f t="shared" si="5"/>
        <v>3.3333333333333335E-3</v>
      </c>
      <c r="Z11" s="21">
        <f t="shared" si="6"/>
        <v>-1061.032953945969</v>
      </c>
      <c r="AA11" s="21">
        <f t="shared" si="7"/>
        <v>1.6686666666666667</v>
      </c>
      <c r="AB11" s="21">
        <f t="shared" si="8"/>
        <v>-636.61977236758128</v>
      </c>
      <c r="AC11" s="21">
        <f t="shared" si="9"/>
        <v>8.3333047070588151</v>
      </c>
      <c r="AD11" s="21">
        <f t="shared" si="10"/>
        <v>2467401100272.3394</v>
      </c>
      <c r="AE11" s="21">
        <f t="shared" si="11"/>
        <v>2467401099285.3789</v>
      </c>
      <c r="AF11" s="21">
        <f t="shared" si="12"/>
        <v>19634954.084936205</v>
      </c>
      <c r="AG11" s="21">
        <f t="shared" si="13"/>
        <v>1.0000000003683371</v>
      </c>
      <c r="AH11" s="6">
        <f t="shared" si="14"/>
        <v>1307.2302026812636</v>
      </c>
      <c r="AI11" s="6">
        <f t="shared" si="15"/>
        <v>62.327041467767458</v>
      </c>
      <c r="AK11" s="6">
        <f t="shared" si="16"/>
        <v>-11.128875166540102</v>
      </c>
      <c r="AL11" s="6">
        <f t="shared" si="17"/>
        <v>-0.14999965607163893</v>
      </c>
      <c r="AM11" s="6">
        <f t="shared" si="18"/>
        <v>-2.2918311793009823E-3</v>
      </c>
      <c r="AN11" s="6">
        <f t="shared" si="19"/>
        <v>-5.7295779511172475E-4</v>
      </c>
      <c r="AO11" s="6">
        <f t="shared" si="20"/>
        <v>-2.8647889744127068E-3</v>
      </c>
      <c r="AP11" s="6">
        <f t="shared" si="21"/>
        <v>168.71826038841385</v>
      </c>
    </row>
    <row r="12" spans="1:42" s="2" customFormat="1" x14ac:dyDescent="0.2">
      <c r="B12" s="5" t="s">
        <v>38</v>
      </c>
      <c r="C12" s="7">
        <f>10^(C10/20)/C11</f>
        <v>1.3333333333333333</v>
      </c>
      <c r="D12" s="6" t="s">
        <v>39</v>
      </c>
      <c r="E12" s="6" t="s">
        <v>40</v>
      </c>
      <c r="P12" s="14"/>
      <c r="Q12" s="15"/>
      <c r="S12" s="6">
        <v>6</v>
      </c>
      <c r="T12" s="20">
        <f t="shared" si="0"/>
        <v>36000000000</v>
      </c>
      <c r="U12" s="20">
        <f t="shared" si="1"/>
        <v>-7525056410964.3184</v>
      </c>
      <c r="V12" s="20">
        <f t="shared" si="2"/>
        <v>1360333.3333333333</v>
      </c>
      <c r="W12" s="20">
        <f t="shared" si="3"/>
        <v>-5643792.3082232391</v>
      </c>
      <c r="X12" s="21">
        <f t="shared" si="4"/>
        <v>972.17034109903943</v>
      </c>
      <c r="Y12" s="21">
        <f t="shared" si="5"/>
        <v>3.3333333333333335E-3</v>
      </c>
      <c r="Z12" s="21">
        <f t="shared" si="6"/>
        <v>-884.19412828830752</v>
      </c>
      <c r="AA12" s="21">
        <f t="shared" si="7"/>
        <v>1.6686666666666667</v>
      </c>
      <c r="AB12" s="21">
        <f t="shared" si="8"/>
        <v>-530.51647697298449</v>
      </c>
      <c r="AC12" s="21">
        <f t="shared" si="9"/>
        <v>8.3332921115914829</v>
      </c>
      <c r="AD12" s="21">
        <f t="shared" si="10"/>
        <v>2467401100272.3394</v>
      </c>
      <c r="AE12" s="21">
        <f t="shared" si="11"/>
        <v>2467401098851.1162</v>
      </c>
      <c r="AF12" s="21">
        <f t="shared" si="12"/>
        <v>23561944.901923448</v>
      </c>
      <c r="AG12" s="21">
        <f t="shared" si="13"/>
        <v>1.0000000005304055</v>
      </c>
      <c r="AH12" s="6">
        <f t="shared" si="14"/>
        <v>1296.220710224135</v>
      </c>
      <c r="AI12" s="6">
        <f t="shared" si="15"/>
        <v>62.253579121299715</v>
      </c>
      <c r="AK12" s="6">
        <f t="shared" si="16"/>
        <v>-13.277515505416279</v>
      </c>
      <c r="AL12" s="6">
        <f t="shared" si="17"/>
        <v>-0.1799994056928638</v>
      </c>
      <c r="AM12" s="6">
        <f t="shared" si="18"/>
        <v>-2.7501974145157991E-3</v>
      </c>
      <c r="AN12" s="6">
        <f t="shared" si="19"/>
        <v>-6.8754935412398564E-4</v>
      </c>
      <c r="AO12" s="6">
        <f t="shared" si="20"/>
        <v>-3.4377467686397848E-3</v>
      </c>
      <c r="AP12" s="6">
        <f t="shared" si="21"/>
        <v>166.53904734212222</v>
      </c>
    </row>
    <row r="13" spans="1:42" s="2" customFormat="1" x14ac:dyDescent="0.2">
      <c r="B13" s="5" t="s">
        <v>41</v>
      </c>
      <c r="C13" s="6">
        <v>5</v>
      </c>
      <c r="D13" s="6" t="s">
        <v>42</v>
      </c>
      <c r="E13" s="6" t="s">
        <v>43</v>
      </c>
      <c r="P13" s="14"/>
      <c r="Q13" s="15"/>
      <c r="S13" s="6">
        <v>7</v>
      </c>
      <c r="T13" s="20">
        <f t="shared" si="0"/>
        <v>36000000000</v>
      </c>
      <c r="U13" s="20">
        <f t="shared" si="1"/>
        <v>-6450048352255.1299</v>
      </c>
      <c r="V13" s="20">
        <f t="shared" si="2"/>
        <v>1360333.3333333333</v>
      </c>
      <c r="W13" s="20">
        <f t="shared" si="3"/>
        <v>-4837536.2641913472</v>
      </c>
      <c r="X13" s="21">
        <f t="shared" si="4"/>
        <v>962.67753782425518</v>
      </c>
      <c r="Y13" s="21">
        <f t="shared" si="5"/>
        <v>3.3333333333333335E-3</v>
      </c>
      <c r="Z13" s="21">
        <f t="shared" si="6"/>
        <v>-757.88068138997778</v>
      </c>
      <c r="AA13" s="21">
        <f t="shared" si="7"/>
        <v>1.6686666666666667</v>
      </c>
      <c r="AB13" s="21">
        <f t="shared" si="8"/>
        <v>-454.72840883398663</v>
      </c>
      <c r="AC13" s="21">
        <f t="shared" si="9"/>
        <v>8.3332772261128163</v>
      </c>
      <c r="AD13" s="21">
        <f t="shared" si="10"/>
        <v>2467401100272.3394</v>
      </c>
      <c r="AE13" s="21">
        <f t="shared" si="11"/>
        <v>2467401098337.897</v>
      </c>
      <c r="AF13" s="21">
        <f t="shared" si="12"/>
        <v>27488935.718910687</v>
      </c>
      <c r="AG13" s="21">
        <f t="shared" si="13"/>
        <v>1.0000000007219407</v>
      </c>
      <c r="AH13" s="6">
        <f t="shared" si="14"/>
        <v>1283.5614092532512</v>
      </c>
      <c r="AI13" s="6">
        <f t="shared" si="15"/>
        <v>62.168333027922323</v>
      </c>
      <c r="AK13" s="6">
        <f t="shared" si="16"/>
        <v>-15.386397384441659</v>
      </c>
      <c r="AL13" s="6">
        <f t="shared" si="17"/>
        <v>-0.20999905626431337</v>
      </c>
      <c r="AM13" s="6">
        <f t="shared" si="18"/>
        <v>-3.208563649378591E-3</v>
      </c>
      <c r="AN13" s="6">
        <f t="shared" si="19"/>
        <v>-8.0214091313074605E-4</v>
      </c>
      <c r="AO13" s="6">
        <f t="shared" si="20"/>
        <v>-4.0107045625093372E-3</v>
      </c>
      <c r="AP13" s="6">
        <f t="shared" si="21"/>
        <v>164.39959285473151</v>
      </c>
    </row>
    <row r="14" spans="1:42" s="2" customFormat="1" x14ac:dyDescent="0.2">
      <c r="B14" s="5" t="s">
        <v>44</v>
      </c>
      <c r="C14" s="6">
        <v>50</v>
      </c>
      <c r="D14" s="6" t="s">
        <v>45</v>
      </c>
      <c r="E14" s="6" t="s">
        <v>46</v>
      </c>
      <c r="P14" s="14"/>
      <c r="Q14" s="15"/>
      <c r="S14" s="6">
        <v>8</v>
      </c>
      <c r="T14" s="20">
        <f t="shared" si="0"/>
        <v>36000000000</v>
      </c>
      <c r="U14" s="20">
        <f t="shared" si="1"/>
        <v>-5643792308223.2383</v>
      </c>
      <c r="V14" s="20">
        <f t="shared" si="2"/>
        <v>1360333.3333333333</v>
      </c>
      <c r="W14" s="20">
        <f t="shared" si="3"/>
        <v>-4232844.2311674291</v>
      </c>
      <c r="X14" s="21">
        <f t="shared" si="4"/>
        <v>952.06258889909714</v>
      </c>
      <c r="Y14" s="21">
        <f t="shared" si="5"/>
        <v>3.3333333333333335E-3</v>
      </c>
      <c r="Z14" s="21">
        <f t="shared" si="6"/>
        <v>-663.14559621623062</v>
      </c>
      <c r="AA14" s="21">
        <f t="shared" si="7"/>
        <v>1.6686666666666667</v>
      </c>
      <c r="AB14" s="21">
        <f t="shared" si="8"/>
        <v>-397.88735772973831</v>
      </c>
      <c r="AC14" s="21">
        <f t="shared" si="9"/>
        <v>8.3332600506596286</v>
      </c>
      <c r="AD14" s="21">
        <f t="shared" si="10"/>
        <v>2467401100272.3394</v>
      </c>
      <c r="AE14" s="21">
        <f t="shared" si="11"/>
        <v>2467401097745.7207</v>
      </c>
      <c r="AF14" s="21">
        <f t="shared" si="12"/>
        <v>31415926.535897929</v>
      </c>
      <c r="AG14" s="21">
        <f t="shared" si="13"/>
        <v>1.0000000009429431</v>
      </c>
      <c r="AH14" s="6">
        <f t="shared" si="14"/>
        <v>1269.4056232450457</v>
      </c>
      <c r="AI14" s="6">
        <f t="shared" si="15"/>
        <v>62.072008356616962</v>
      </c>
      <c r="AK14" s="6">
        <f t="shared" si="16"/>
        <v>-17.450676870144786</v>
      </c>
      <c r="AL14" s="6">
        <f t="shared" si="17"/>
        <v>-0.23999859127848894</v>
      </c>
      <c r="AM14" s="6">
        <f t="shared" si="18"/>
        <v>-3.6669298838306864E-3</v>
      </c>
      <c r="AN14" s="6">
        <f t="shared" si="19"/>
        <v>-9.167324721310894E-4</v>
      </c>
      <c r="AO14" s="6">
        <f t="shared" si="20"/>
        <v>-4.5836623559617762E-3</v>
      </c>
      <c r="AP14" s="6">
        <f t="shared" si="21"/>
        <v>162.30474087622076</v>
      </c>
    </row>
    <row r="15" spans="1:42" s="2" customFormat="1" x14ac:dyDescent="0.2">
      <c r="B15" s="5" t="s">
        <v>47</v>
      </c>
      <c r="C15" s="6">
        <v>2</v>
      </c>
      <c r="D15" s="6" t="s">
        <v>48</v>
      </c>
      <c r="E15" s="6" t="s">
        <v>49</v>
      </c>
      <c r="P15" s="14"/>
      <c r="Q15" s="15"/>
      <c r="S15" s="6">
        <v>9</v>
      </c>
      <c r="T15" s="20">
        <f t="shared" si="0"/>
        <v>36000000000</v>
      </c>
      <c r="U15" s="20">
        <f t="shared" si="1"/>
        <v>-5016704273976.2129</v>
      </c>
      <c r="V15" s="20">
        <f t="shared" si="2"/>
        <v>1360333.3333333333</v>
      </c>
      <c r="W15" s="20">
        <f t="shared" si="3"/>
        <v>-3762528.2054821597</v>
      </c>
      <c r="X15" s="21">
        <f t="shared" si="4"/>
        <v>940.44688900011784</v>
      </c>
      <c r="Y15" s="21">
        <f t="shared" si="5"/>
        <v>3.3333333333333335E-3</v>
      </c>
      <c r="Z15" s="21">
        <f t="shared" si="6"/>
        <v>-589.46275219220502</v>
      </c>
      <c r="AA15" s="21">
        <f t="shared" si="7"/>
        <v>1.6686666666666667</v>
      </c>
      <c r="AB15" s="21">
        <f t="shared" si="8"/>
        <v>-353.67765131532298</v>
      </c>
      <c r="AC15" s="21">
        <f t="shared" si="9"/>
        <v>8.333240585274396</v>
      </c>
      <c r="AD15" s="21">
        <f t="shared" si="10"/>
        <v>2467401100272.3394</v>
      </c>
      <c r="AE15" s="21">
        <f t="shared" si="11"/>
        <v>2467401097074.5874</v>
      </c>
      <c r="AF15" s="21">
        <f t="shared" si="12"/>
        <v>35342917.352885172</v>
      </c>
      <c r="AG15" s="21">
        <f t="shared" si="13"/>
        <v>1.0000000011934123</v>
      </c>
      <c r="AH15" s="6">
        <f t="shared" si="14"/>
        <v>1253.9152308901701</v>
      </c>
      <c r="AI15" s="6">
        <f t="shared" si="15"/>
        <v>61.965363552844337</v>
      </c>
      <c r="AK15" s="6">
        <f t="shared" si="16"/>
        <v>-19.466190233388488</v>
      </c>
      <c r="AL15" s="6">
        <f t="shared" si="17"/>
        <v>-0.26999799422832449</v>
      </c>
      <c r="AM15" s="6">
        <f t="shared" si="18"/>
        <v>-4.1252961178134149E-3</v>
      </c>
      <c r="AN15" s="6">
        <f t="shared" si="19"/>
        <v>-1.0313240311240987E-3</v>
      </c>
      <c r="AO15" s="6">
        <f t="shared" si="20"/>
        <v>-5.156620148937514E-3</v>
      </c>
      <c r="AP15" s="6">
        <f t="shared" si="21"/>
        <v>160.25865515223424</v>
      </c>
    </row>
    <row r="16" spans="1:42" s="2" customFormat="1" x14ac:dyDescent="0.2">
      <c r="B16" s="5" t="s">
        <v>50</v>
      </c>
      <c r="C16" s="6">
        <v>4.7000000000000002E-3</v>
      </c>
      <c r="D16" s="6" t="s">
        <v>45</v>
      </c>
      <c r="E16" s="6" t="s">
        <v>51</v>
      </c>
      <c r="P16" s="14"/>
      <c r="Q16" s="15"/>
      <c r="S16" s="6">
        <v>10</v>
      </c>
      <c r="T16" s="20">
        <f t="shared" si="0"/>
        <v>36000000000</v>
      </c>
      <c r="U16" s="20">
        <f t="shared" si="1"/>
        <v>-4515033846578.5908</v>
      </c>
      <c r="V16" s="20">
        <f t="shared" si="2"/>
        <v>1360333.3333333333</v>
      </c>
      <c r="W16" s="20">
        <f t="shared" si="3"/>
        <v>-3386275.3849339434</v>
      </c>
      <c r="X16" s="21">
        <f t="shared" si="4"/>
        <v>927.95492655865451</v>
      </c>
      <c r="Y16" s="21">
        <f t="shared" si="5"/>
        <v>3.3333333333333335E-3</v>
      </c>
      <c r="Z16" s="21">
        <f t="shared" si="6"/>
        <v>-530.51647697298449</v>
      </c>
      <c r="AA16" s="21">
        <f t="shared" si="7"/>
        <v>1.6686666666666667</v>
      </c>
      <c r="AB16" s="21">
        <f t="shared" si="8"/>
        <v>-318.30988618379064</v>
      </c>
      <c r="AC16" s="21">
        <f t="shared" si="9"/>
        <v>8.333218830005265</v>
      </c>
      <c r="AD16" s="21">
        <f t="shared" si="10"/>
        <v>2467401100272.3394</v>
      </c>
      <c r="AE16" s="21">
        <f t="shared" si="11"/>
        <v>2467401096324.4976</v>
      </c>
      <c r="AF16" s="21">
        <f t="shared" si="12"/>
        <v>39269908.169872411</v>
      </c>
      <c r="AG16" s="21">
        <f t="shared" si="13"/>
        <v>1.0000000014733486</v>
      </c>
      <c r="AH16" s="6">
        <f t="shared" si="14"/>
        <v>1237.256236606067</v>
      </c>
      <c r="AI16" s="6">
        <f t="shared" si="15"/>
        <v>61.849193032517377</v>
      </c>
      <c r="AK16" s="6">
        <f t="shared" si="16"/>
        <v>-21.429466867206404</v>
      </c>
      <c r="AL16" s="6">
        <f t="shared" si="17"/>
        <v>-0.29999724860714833</v>
      </c>
      <c r="AM16" s="6">
        <f t="shared" si="18"/>
        <v>-4.5836623512681054E-3</v>
      </c>
      <c r="AN16" s="6">
        <f t="shared" si="19"/>
        <v>-1.1459155901088578E-3</v>
      </c>
      <c r="AO16" s="6">
        <f t="shared" si="20"/>
        <v>-5.7295779413769629E-3</v>
      </c>
      <c r="AP16" s="6">
        <f t="shared" si="21"/>
        <v>158.26480630624508</v>
      </c>
    </row>
    <row r="17" spans="2:42" s="2" customFormat="1" x14ac:dyDescent="0.2">
      <c r="B17" s="8" t="s">
        <v>52</v>
      </c>
      <c r="C17" s="9">
        <v>27</v>
      </c>
      <c r="D17" s="9" t="s">
        <v>53</v>
      </c>
      <c r="E17" s="9" t="s">
        <v>54</v>
      </c>
      <c r="P17" s="14"/>
      <c r="Q17" s="15"/>
      <c r="S17" s="6">
        <v>20</v>
      </c>
      <c r="T17" s="20">
        <f t="shared" si="0"/>
        <v>36000000000</v>
      </c>
      <c r="U17" s="20">
        <f t="shared" si="1"/>
        <v>-2257516923289.2954</v>
      </c>
      <c r="V17" s="20">
        <f t="shared" si="2"/>
        <v>1360333.3333333333</v>
      </c>
      <c r="W17" s="20">
        <f t="shared" si="3"/>
        <v>-1693137.6924669717</v>
      </c>
      <c r="X17" s="21">
        <f t="shared" si="4"/>
        <v>779.65834628472408</v>
      </c>
      <c r="Y17" s="21">
        <f t="shared" si="5"/>
        <v>3.3333333333333335E-3</v>
      </c>
      <c r="Z17" s="21">
        <f t="shared" si="6"/>
        <v>-265.25823848649225</v>
      </c>
      <c r="AA17" s="21">
        <f t="shared" si="7"/>
        <v>1.6686666666666667</v>
      </c>
      <c r="AB17" s="21">
        <f t="shared" si="8"/>
        <v>-159.15494309189532</v>
      </c>
      <c r="AC17" s="21">
        <f t="shared" si="9"/>
        <v>8.3328753483388294</v>
      </c>
      <c r="AD17" s="21">
        <f t="shared" si="10"/>
        <v>2467401100272.3394</v>
      </c>
      <c r="AE17" s="21">
        <f t="shared" si="11"/>
        <v>2467401084480.9722</v>
      </c>
      <c r="AF17" s="21">
        <f t="shared" si="12"/>
        <v>78539816.339744821</v>
      </c>
      <c r="AG17" s="21">
        <f t="shared" si="13"/>
        <v>1.0000000058933942</v>
      </c>
      <c r="AH17" s="6">
        <f t="shared" si="14"/>
        <v>1039.4873363473241</v>
      </c>
      <c r="AI17" s="6">
        <f t="shared" si="15"/>
        <v>60.336384057323244</v>
      </c>
      <c r="AK17" s="6">
        <f t="shared" si="16"/>
        <v>-37.866160602577992</v>
      </c>
      <c r="AL17" s="6">
        <f t="shared" si="17"/>
        <v>-0.59997798994584972</v>
      </c>
      <c r="AM17" s="6">
        <f t="shared" si="18"/>
        <v>-9.1673246438653336E-3</v>
      </c>
      <c r="AN17" s="6">
        <f t="shared" si="19"/>
        <v>-2.2918311793009832E-3</v>
      </c>
      <c r="AO17" s="6">
        <f t="shared" si="20"/>
        <v>-1.1459155823166317E-2</v>
      </c>
      <c r="AP17" s="6">
        <f t="shared" si="21"/>
        <v>141.52240225165298</v>
      </c>
    </row>
    <row r="18" spans="2:42" s="2" customFormat="1" x14ac:dyDescent="0.2">
      <c r="B18" s="5" t="s">
        <v>55</v>
      </c>
      <c r="C18" s="10">
        <f>20*LOG10((C6/C5)*10^(C10/20)*C13*(C5/C7))</f>
        <v>62.498774732165998</v>
      </c>
      <c r="D18" s="6" t="s">
        <v>13</v>
      </c>
      <c r="E18" s="6" t="s">
        <v>56</v>
      </c>
      <c r="P18" s="14"/>
      <c r="Q18" s="15"/>
      <c r="S18" s="6">
        <v>30</v>
      </c>
      <c r="T18" s="20">
        <f t="shared" ref="T18:T27" si="22">$C$12*$C$17*1000000000</f>
        <v>36000000000</v>
      </c>
      <c r="U18" s="20">
        <f t="shared" si="1"/>
        <v>-1505011282192.8638</v>
      </c>
      <c r="V18" s="20">
        <f t="shared" ref="V18:V27" si="23">$C$12*1000000+$C$17*1000</f>
        <v>1360333.3333333333</v>
      </c>
      <c r="W18" s="20">
        <f t="shared" si="3"/>
        <v>-1128758.4616446479</v>
      </c>
      <c r="X18" s="21">
        <f t="shared" si="4"/>
        <v>638.74548709635042</v>
      </c>
      <c r="Y18" s="21">
        <f t="shared" ref="Y18:Y27" si="24">$C$8*$C$15/1000</f>
        <v>3.3333333333333335E-3</v>
      </c>
      <c r="Z18" s="21">
        <f t="shared" si="6"/>
        <v>-176.83882565766149</v>
      </c>
      <c r="AA18" s="21">
        <f t="shared" ref="AA18:AA27" si="25">$C$8+$C$15/1000</f>
        <v>1.6686666666666667</v>
      </c>
      <c r="AB18" s="21">
        <f t="shared" si="8"/>
        <v>-106.1032953945969</v>
      </c>
      <c r="AC18" s="21">
        <f t="shared" si="9"/>
        <v>8.3323029732678613</v>
      </c>
      <c r="AD18" s="21">
        <f t="shared" ref="AD18:AD27" si="26">(2*PI()*$C$9*500)^2</f>
        <v>2467401100272.3394</v>
      </c>
      <c r="AE18" s="21">
        <f t="shared" si="11"/>
        <v>2467401064741.7637</v>
      </c>
      <c r="AF18" s="21">
        <f t="shared" si="12"/>
        <v>117809724.50961724</v>
      </c>
      <c r="AG18" s="21">
        <f t="shared" si="13"/>
        <v>1.0000000132601368</v>
      </c>
      <c r="AH18" s="6">
        <f t="shared" si="14"/>
        <v>851.55535869883624</v>
      </c>
      <c r="AI18" s="6">
        <f t="shared" si="15"/>
        <v>58.604257724679186</v>
      </c>
      <c r="AK18" s="6">
        <f t="shared" si="16"/>
        <v>-48.945004673611237</v>
      </c>
      <c r="AL18" s="6">
        <f t="shared" si="17"/>
        <v>-0.89992572219038791</v>
      </c>
      <c r="AM18" s="6">
        <f t="shared" si="18"/>
        <v>-1.3750986819120813E-2</v>
      </c>
      <c r="AN18" s="6">
        <f t="shared" si="19"/>
        <v>-3.4377467666596431E-3</v>
      </c>
      <c r="AO18" s="6">
        <f t="shared" si="20"/>
        <v>-1.7188733585780457E-2</v>
      </c>
      <c r="AP18" s="6">
        <f t="shared" si="21"/>
        <v>130.13788087061261</v>
      </c>
    </row>
    <row r="19" spans="2:42" s="2" customFormat="1" x14ac:dyDescent="0.2">
      <c r="P19" s="14"/>
      <c r="Q19" s="15"/>
      <c r="S19" s="6">
        <v>40</v>
      </c>
      <c r="T19" s="20">
        <f t="shared" si="22"/>
        <v>36000000000</v>
      </c>
      <c r="U19" s="20">
        <f t="shared" si="1"/>
        <v>-1128758461644.6477</v>
      </c>
      <c r="V19" s="20">
        <f t="shared" si="23"/>
        <v>1360333.3333333333</v>
      </c>
      <c r="W19" s="20">
        <f t="shared" si="3"/>
        <v>-846568.84623348585</v>
      </c>
      <c r="X19" s="21">
        <f t="shared" si="4"/>
        <v>528.63317883745697</v>
      </c>
      <c r="Y19" s="21">
        <f t="shared" si="24"/>
        <v>3.3333333333333335E-3</v>
      </c>
      <c r="Z19" s="21">
        <f t="shared" si="6"/>
        <v>-132.62911924324612</v>
      </c>
      <c r="AA19" s="21">
        <f t="shared" si="25"/>
        <v>1.6686666666666667</v>
      </c>
      <c r="AB19" s="21">
        <f t="shared" si="8"/>
        <v>-79.57747154594766</v>
      </c>
      <c r="AC19" s="21">
        <f t="shared" si="9"/>
        <v>8.3315018462839738</v>
      </c>
      <c r="AD19" s="21">
        <f t="shared" si="26"/>
        <v>2467401100272.3394</v>
      </c>
      <c r="AE19" s="21">
        <f t="shared" si="11"/>
        <v>2467401037106.8711</v>
      </c>
      <c r="AF19" s="21">
        <f t="shared" si="12"/>
        <v>157079632.67948964</v>
      </c>
      <c r="AG19" s="21">
        <f t="shared" si="13"/>
        <v>1.0000000235735769</v>
      </c>
      <c r="AH19" s="6">
        <f t="shared" si="14"/>
        <v>704.68934549064625</v>
      </c>
      <c r="AI19" s="6">
        <f t="shared" si="15"/>
        <v>56.959954105137655</v>
      </c>
      <c r="AK19" s="6">
        <f t="shared" si="16"/>
        <v>-56.278240515178716</v>
      </c>
      <c r="AL19" s="6">
        <f t="shared" si="17"/>
        <v>-1.1998239543958258</v>
      </c>
      <c r="AM19" s="6">
        <f t="shared" si="18"/>
        <v>-1.8334648818363677E-2</v>
      </c>
      <c r="AN19" s="6">
        <f t="shared" si="19"/>
        <v>-4.5836623512681071E-3</v>
      </c>
      <c r="AO19" s="6">
        <f t="shared" si="20"/>
        <v>-2.2918311169631785E-2</v>
      </c>
      <c r="AP19" s="6">
        <f t="shared" si="21"/>
        <v>122.49901721925582</v>
      </c>
    </row>
    <row r="20" spans="2:42" s="2" customFormat="1" x14ac:dyDescent="0.2">
      <c r="B20" s="2" t="s">
        <v>57</v>
      </c>
      <c r="P20" s="14"/>
      <c r="Q20" s="15"/>
      <c r="S20" s="6">
        <v>50</v>
      </c>
      <c r="T20" s="20">
        <f t="shared" si="22"/>
        <v>36000000000</v>
      </c>
      <c r="U20" s="20">
        <f t="shared" si="1"/>
        <v>-903006769315.71814</v>
      </c>
      <c r="V20" s="20">
        <f t="shared" si="23"/>
        <v>1360333.3333333333</v>
      </c>
      <c r="W20" s="20">
        <f t="shared" si="3"/>
        <v>-677255.07698678866</v>
      </c>
      <c r="X20" s="21">
        <f t="shared" si="4"/>
        <v>446.03415185337195</v>
      </c>
      <c r="Y20" s="21">
        <f t="shared" si="24"/>
        <v>3.3333333333333335E-3</v>
      </c>
      <c r="Z20" s="21">
        <f t="shared" si="6"/>
        <v>-106.1032953945969</v>
      </c>
      <c r="AA20" s="21">
        <f t="shared" si="25"/>
        <v>1.6686666666666667</v>
      </c>
      <c r="AB20" s="21">
        <f t="shared" si="8"/>
        <v>-63.661977236758133</v>
      </c>
      <c r="AC20" s="21">
        <f t="shared" si="9"/>
        <v>8.3304721653393781</v>
      </c>
      <c r="AD20" s="21">
        <f t="shared" si="26"/>
        <v>2467401100272.3394</v>
      </c>
      <c r="AE20" s="21">
        <f t="shared" si="11"/>
        <v>2467401001576.2954</v>
      </c>
      <c r="AF20" s="21">
        <f t="shared" si="12"/>
        <v>196349540.84936205</v>
      </c>
      <c r="AG20" s="21">
        <f t="shared" si="13"/>
        <v>1.0000000368337141</v>
      </c>
      <c r="AH20" s="6">
        <f t="shared" si="14"/>
        <v>594.50803578678176</v>
      </c>
      <c r="AI20" s="6">
        <f t="shared" si="15"/>
        <v>55.483154584452365</v>
      </c>
      <c r="AK20" s="6">
        <f t="shared" si="16"/>
        <v>-61.250148204680784</v>
      </c>
      <c r="AL20" s="6">
        <f t="shared" si="17"/>
        <v>-1.4996562119273142</v>
      </c>
      <c r="AM20" s="6">
        <f t="shared" si="18"/>
        <v>-2.2918310582923079E-2</v>
      </c>
      <c r="AN20" s="6">
        <f t="shared" si="19"/>
        <v>-5.7295779322096389E-3</v>
      </c>
      <c r="AO20" s="6">
        <f t="shared" si="20"/>
        <v>-2.8647888515132718E-2</v>
      </c>
      <c r="AP20" s="6">
        <f t="shared" si="21"/>
        <v>117.22154769487676</v>
      </c>
    </row>
    <row r="21" spans="2:42" s="2" customFormat="1" x14ac:dyDescent="0.2">
      <c r="B21" s="11" t="s">
        <v>58</v>
      </c>
      <c r="C21" s="10">
        <f>20*LOG10((C6/C5)*10^(C10/20)*C13*(C5/C7))</f>
        <v>62.498774732165998</v>
      </c>
      <c r="D21" s="6" t="s">
        <v>13</v>
      </c>
      <c r="E21" s="6" t="s">
        <v>56</v>
      </c>
      <c r="P21" s="14"/>
      <c r="Q21" s="15"/>
      <c r="S21" s="6">
        <v>60</v>
      </c>
      <c r="T21" s="20">
        <f t="shared" si="22"/>
        <v>36000000000</v>
      </c>
      <c r="U21" s="20">
        <f t="shared" si="1"/>
        <v>-752505641096.43188</v>
      </c>
      <c r="V21" s="20">
        <f t="shared" si="23"/>
        <v>1360333.3333333333</v>
      </c>
      <c r="W21" s="20">
        <f t="shared" si="3"/>
        <v>-564379.23082232394</v>
      </c>
      <c r="X21" s="21">
        <f t="shared" si="4"/>
        <v>383.64945677880979</v>
      </c>
      <c r="Y21" s="21">
        <f t="shared" si="24"/>
        <v>3.3333333333333335E-3</v>
      </c>
      <c r="Z21" s="21">
        <f t="shared" si="6"/>
        <v>-88.419412828830744</v>
      </c>
      <c r="AA21" s="21">
        <f t="shared" si="25"/>
        <v>1.6686666666666667</v>
      </c>
      <c r="AB21" s="21">
        <f t="shared" si="8"/>
        <v>-53.051647697298449</v>
      </c>
      <c r="AC21" s="21">
        <f t="shared" si="9"/>
        <v>8.3292141847111463</v>
      </c>
      <c r="AD21" s="21">
        <f t="shared" si="26"/>
        <v>2467401100272.3394</v>
      </c>
      <c r="AE21" s="21">
        <f t="shared" si="11"/>
        <v>2467400958150.0361</v>
      </c>
      <c r="AF21" s="21">
        <f t="shared" si="12"/>
        <v>235619449.01923448</v>
      </c>
      <c r="AG21" s="21">
        <f t="shared" si="13"/>
        <v>1.0000000530405493</v>
      </c>
      <c r="AH21" s="6">
        <f t="shared" si="14"/>
        <v>511.27978669596553</v>
      </c>
      <c r="AI21" s="6">
        <f t="shared" si="15"/>
        <v>54.173172467089742</v>
      </c>
      <c r="AK21" s="6">
        <f t="shared" si="16"/>
        <v>-64.728315125058458</v>
      </c>
      <c r="AL21" s="6">
        <f t="shared" si="17"/>
        <v>-1.7994060418758901</v>
      </c>
      <c r="AM21" s="6">
        <f t="shared" si="18"/>
        <v>-2.7501972054128184E-2</v>
      </c>
      <c r="AN21" s="6">
        <f t="shared" si="19"/>
        <v>-6.8754935085675109E-3</v>
      </c>
      <c r="AO21" s="6">
        <f t="shared" si="20"/>
        <v>-3.4377465562695692E-2</v>
      </c>
      <c r="AP21" s="6">
        <f t="shared" si="21"/>
        <v>113.43790136750296</v>
      </c>
    </row>
    <row r="22" spans="2:42" s="2" customFormat="1" x14ac:dyDescent="0.2">
      <c r="B22" s="11" t="s">
        <v>59</v>
      </c>
      <c r="C22" s="12">
        <f>1/(2*PI()*C12*C16)</f>
        <v>25.397065387004577</v>
      </c>
      <c r="D22" s="6" t="s">
        <v>60</v>
      </c>
      <c r="E22" s="6" t="s">
        <v>61</v>
      </c>
      <c r="P22" s="14"/>
      <c r="Q22" s="15"/>
      <c r="S22" s="6">
        <v>70</v>
      </c>
      <c r="T22" s="20">
        <f t="shared" si="22"/>
        <v>36000000000</v>
      </c>
      <c r="U22" s="20">
        <f t="shared" si="1"/>
        <v>-645004835225.51294</v>
      </c>
      <c r="V22" s="20">
        <f t="shared" si="23"/>
        <v>1360333.3333333333</v>
      </c>
      <c r="W22" s="20">
        <f t="shared" si="3"/>
        <v>-483753.62641913473</v>
      </c>
      <c r="X22" s="21">
        <f t="shared" si="4"/>
        <v>335.5800562009116</v>
      </c>
      <c r="Y22" s="21">
        <f t="shared" si="24"/>
        <v>3.3333333333333335E-3</v>
      </c>
      <c r="Z22" s="21">
        <f t="shared" si="6"/>
        <v>-75.788068138997772</v>
      </c>
      <c r="AA22" s="21">
        <f t="shared" si="25"/>
        <v>1.6686666666666667</v>
      </c>
      <c r="AB22" s="21">
        <f t="shared" si="8"/>
        <v>-45.472840883398661</v>
      </c>
      <c r="AC22" s="21">
        <f t="shared" si="9"/>
        <v>8.3277282148269087</v>
      </c>
      <c r="AD22" s="21">
        <f t="shared" si="26"/>
        <v>2467401100272.3394</v>
      </c>
      <c r="AE22" s="21">
        <f t="shared" si="11"/>
        <v>2467400906828.0933</v>
      </c>
      <c r="AF22" s="21">
        <f t="shared" si="12"/>
        <v>274889357.18910688</v>
      </c>
      <c r="AG22" s="21">
        <f t="shared" si="13"/>
        <v>1.0000000721940823</v>
      </c>
      <c r="AH22" s="6">
        <f t="shared" si="14"/>
        <v>447.13915265800352</v>
      </c>
      <c r="AI22" s="6">
        <f t="shared" si="15"/>
        <v>53.008853989570582</v>
      </c>
      <c r="AK22" s="6">
        <f t="shared" si="16"/>
        <v>-67.229334047852007</v>
      </c>
      <c r="AL22" s="6">
        <f t="shared" si="17"/>
        <v>-2.0990570184563602</v>
      </c>
      <c r="AM22" s="6">
        <f t="shared" si="18"/>
        <v>-3.2085633173308183E-2</v>
      </c>
      <c r="AN22" s="6">
        <f t="shared" si="19"/>
        <v>-8.0214090794249859E-3</v>
      </c>
      <c r="AO22" s="6">
        <f t="shared" si="20"/>
        <v>-4.010704225273317E-2</v>
      </c>
      <c r="AP22" s="6">
        <f t="shared" si="21"/>
        <v>110.6315018914389</v>
      </c>
    </row>
    <row r="23" spans="2:42" s="2" customFormat="1" x14ac:dyDescent="0.2">
      <c r="B23" s="11" t="s">
        <v>62</v>
      </c>
      <c r="C23" s="13">
        <f>1/(2*PI()*C16*C17/1000)</f>
        <v>1254.1760684940532</v>
      </c>
      <c r="D23" s="6" t="s">
        <v>60</v>
      </c>
      <c r="E23" s="6" t="s">
        <v>63</v>
      </c>
      <c r="P23" s="14"/>
      <c r="Q23" s="15"/>
      <c r="S23" s="6">
        <v>80</v>
      </c>
      <c r="T23" s="20">
        <f t="shared" si="22"/>
        <v>36000000000</v>
      </c>
      <c r="U23" s="20">
        <f t="shared" si="1"/>
        <v>-564379230822.32385</v>
      </c>
      <c r="V23" s="20">
        <f t="shared" si="23"/>
        <v>1360333.3333333333</v>
      </c>
      <c r="W23" s="20">
        <f t="shared" si="3"/>
        <v>-423284.42311674292</v>
      </c>
      <c r="X23" s="21">
        <f t="shared" si="4"/>
        <v>297.71492441548855</v>
      </c>
      <c r="Y23" s="21">
        <f t="shared" si="24"/>
        <v>3.3333333333333335E-3</v>
      </c>
      <c r="Z23" s="21">
        <f t="shared" si="6"/>
        <v>-66.314559621623062</v>
      </c>
      <c r="AA23" s="21">
        <f t="shared" si="25"/>
        <v>1.6686666666666667</v>
      </c>
      <c r="AB23" s="21">
        <f t="shared" si="8"/>
        <v>-39.78873577297383</v>
      </c>
      <c r="AC23" s="21">
        <f t="shared" si="9"/>
        <v>8.326014622052325</v>
      </c>
      <c r="AD23" s="21">
        <f t="shared" si="26"/>
        <v>2467401100272.3394</v>
      </c>
      <c r="AE23" s="21">
        <f t="shared" si="11"/>
        <v>2467400847610.4668</v>
      </c>
      <c r="AF23" s="21">
        <f t="shared" si="12"/>
        <v>314159265.35897928</v>
      </c>
      <c r="AG23" s="21">
        <f t="shared" si="13"/>
        <v>1.0000000942943135</v>
      </c>
      <c r="AH23" s="6">
        <f t="shared" si="14"/>
        <v>396.60464761940909</v>
      </c>
      <c r="AI23" s="6">
        <f t="shared" si="15"/>
        <v>51.967155983751631</v>
      </c>
      <c r="AK23" s="6">
        <f t="shared" si="16"/>
        <v>-69.066053240091946</v>
      </c>
      <c r="AL23" s="6">
        <f t="shared" si="17"/>
        <v>-2.3985927483828964</v>
      </c>
      <c r="AM23" s="6">
        <f t="shared" si="18"/>
        <v>-3.6669293881792298E-2</v>
      </c>
      <c r="AN23" s="6">
        <f t="shared" si="19"/>
        <v>-9.167324643865337E-3</v>
      </c>
      <c r="AO23" s="6">
        <f t="shared" si="20"/>
        <v>-4.5836618525657638E-2</v>
      </c>
      <c r="AP23" s="6">
        <f t="shared" si="21"/>
        <v>108.4895173929995</v>
      </c>
    </row>
    <row r="24" spans="2:42" s="2" customFormat="1" x14ac:dyDescent="0.2">
      <c r="B24" s="11" t="s">
        <v>64</v>
      </c>
      <c r="C24" s="13">
        <f>1/(2*PI()*C8*C14/1000000)</f>
        <v>1909.8593171027442</v>
      </c>
      <c r="D24" s="6" t="s">
        <v>60</v>
      </c>
      <c r="E24" s="6" t="s">
        <v>65</v>
      </c>
      <c r="P24" s="14"/>
      <c r="Q24" s="15"/>
      <c r="S24" s="6">
        <v>90</v>
      </c>
      <c r="T24" s="20">
        <f t="shared" si="22"/>
        <v>36000000000</v>
      </c>
      <c r="U24" s="20">
        <f t="shared" si="1"/>
        <v>-501670427397.62122</v>
      </c>
      <c r="V24" s="20">
        <f t="shared" si="23"/>
        <v>1360333.3333333333</v>
      </c>
      <c r="W24" s="20">
        <f t="shared" si="3"/>
        <v>-376252.82054821594</v>
      </c>
      <c r="X24" s="21">
        <f t="shared" si="4"/>
        <v>267.26524172166262</v>
      </c>
      <c r="Y24" s="21">
        <f t="shared" si="24"/>
        <v>3.3333333333333335E-3</v>
      </c>
      <c r="Z24" s="21">
        <f t="shared" si="6"/>
        <v>-58.946275219220496</v>
      </c>
      <c r="AA24" s="21">
        <f t="shared" si="25"/>
        <v>1.6686666666666667</v>
      </c>
      <c r="AB24" s="21">
        <f t="shared" si="8"/>
        <v>-35.367765131532295</v>
      </c>
      <c r="AC24" s="21">
        <f t="shared" si="9"/>
        <v>8.3240738284406106</v>
      </c>
      <c r="AD24" s="21">
        <f t="shared" si="26"/>
        <v>2467401100272.3394</v>
      </c>
      <c r="AE24" s="21">
        <f t="shared" si="11"/>
        <v>2467400780497.1567</v>
      </c>
      <c r="AF24" s="21">
        <f t="shared" si="12"/>
        <v>353429173.52885169</v>
      </c>
      <c r="AG24" s="21">
        <f t="shared" si="13"/>
        <v>1.0000001193412431</v>
      </c>
      <c r="AH24" s="6">
        <f t="shared" si="14"/>
        <v>355.95773909917727</v>
      </c>
      <c r="AI24" s="6">
        <f t="shared" si="15"/>
        <v>51.027968792856385</v>
      </c>
      <c r="AK24" s="6">
        <f t="shared" si="16"/>
        <v>-70.434633320671935</v>
      </c>
      <c r="AL24" s="6">
        <f t="shared" si="17"/>
        <v>-2.6979968762180571</v>
      </c>
      <c r="AM24" s="6">
        <f t="shared" si="18"/>
        <v>-4.1252954120909784E-2</v>
      </c>
      <c r="AN24" s="6">
        <f t="shared" si="19"/>
        <v>-1.0313240200971826E-2</v>
      </c>
      <c r="AO24" s="6">
        <f t="shared" si="20"/>
        <v>-5.1566194321881607E-2</v>
      </c>
      <c r="AP24" s="6">
        <f t="shared" si="21"/>
        <v>106.81580360878813</v>
      </c>
    </row>
    <row r="25" spans="2:42" s="2" customFormat="1" x14ac:dyDescent="0.2">
      <c r="B25" s="11" t="s">
        <v>66</v>
      </c>
      <c r="C25" s="13">
        <f>1000000000/(2*PI()*C14*C15)</f>
        <v>1591549.4309189534</v>
      </c>
      <c r="D25" s="6" t="s">
        <v>60</v>
      </c>
      <c r="E25" s="6" t="s">
        <v>67</v>
      </c>
      <c r="P25" s="14"/>
      <c r="Q25" s="15"/>
      <c r="S25" s="6">
        <v>100</v>
      </c>
      <c r="T25" s="20">
        <f t="shared" si="22"/>
        <v>36000000000</v>
      </c>
      <c r="U25" s="20">
        <f t="shared" si="1"/>
        <v>-451503384657.85907</v>
      </c>
      <c r="V25" s="20">
        <f t="shared" si="23"/>
        <v>1360333.3333333333</v>
      </c>
      <c r="W25" s="20">
        <f t="shared" si="3"/>
        <v>-338627.53849339433</v>
      </c>
      <c r="X25" s="21">
        <f t="shared" si="4"/>
        <v>242.32473621595392</v>
      </c>
      <c r="Y25" s="21">
        <f t="shared" si="24"/>
        <v>3.3333333333333335E-3</v>
      </c>
      <c r="Z25" s="21">
        <f t="shared" si="6"/>
        <v>-53.051647697298449</v>
      </c>
      <c r="AA25" s="21">
        <f t="shared" si="25"/>
        <v>1.6686666666666667</v>
      </c>
      <c r="AB25" s="21">
        <f t="shared" si="8"/>
        <v>-31.830988618379067</v>
      </c>
      <c r="AC25" s="21">
        <f t="shared" si="9"/>
        <v>8.321906311444403</v>
      </c>
      <c r="AD25" s="21">
        <f t="shared" si="26"/>
        <v>2467401100272.3394</v>
      </c>
      <c r="AE25" s="21">
        <f t="shared" si="11"/>
        <v>2467400705488.1631</v>
      </c>
      <c r="AF25" s="21">
        <f t="shared" si="12"/>
        <v>392699081.69872409</v>
      </c>
      <c r="AG25" s="21">
        <f t="shared" si="13"/>
        <v>1.0000001473348719</v>
      </c>
      <c r="AH25" s="6">
        <f t="shared" si="14"/>
        <v>322.65664781611241</v>
      </c>
      <c r="AI25" s="6">
        <f t="shared" si="15"/>
        <v>50.174812349353317</v>
      </c>
      <c r="AK25" s="6">
        <f t="shared" si="16"/>
        <v>-71.462725073634843</v>
      </c>
      <c r="AL25" s="6">
        <f t="shared" si="17"/>
        <v>-2.9972530896906826</v>
      </c>
      <c r="AM25" s="6">
        <f t="shared" si="18"/>
        <v>-4.5836613831989899E-2</v>
      </c>
      <c r="AN25" s="6">
        <f t="shared" si="19"/>
        <v>-1.1459155749827723E-2</v>
      </c>
      <c r="AO25" s="6">
        <f t="shared" si="20"/>
        <v>-5.7295769581817618E-2</v>
      </c>
      <c r="AP25" s="6">
        <f t="shared" si="21"/>
        <v>105.48272606709266</v>
      </c>
    </row>
    <row r="26" spans="2:42" s="2" customFormat="1" x14ac:dyDescent="0.2">
      <c r="P26" s="14"/>
      <c r="Q26" s="15"/>
      <c r="S26" s="6">
        <v>200</v>
      </c>
      <c r="T26" s="20">
        <f t="shared" si="22"/>
        <v>36000000000</v>
      </c>
      <c r="U26" s="20">
        <f t="shared" si="1"/>
        <v>-225751692328.92953</v>
      </c>
      <c r="V26" s="20">
        <f t="shared" si="23"/>
        <v>1360333.3333333333</v>
      </c>
      <c r="W26" s="20">
        <f t="shared" si="3"/>
        <v>-169313.76924669716</v>
      </c>
      <c r="X26" s="21">
        <f t="shared" si="4"/>
        <v>125.07247849603613</v>
      </c>
      <c r="Y26" s="21">
        <f t="shared" si="24"/>
        <v>3.3333333333333335E-3</v>
      </c>
      <c r="Z26" s="21">
        <f t="shared" si="6"/>
        <v>-26.525823848649225</v>
      </c>
      <c r="AA26" s="21">
        <f t="shared" si="25"/>
        <v>1.6686666666666667</v>
      </c>
      <c r="AB26" s="21">
        <f t="shared" si="8"/>
        <v>-15.915494309189533</v>
      </c>
      <c r="AC26" s="21">
        <f t="shared" si="9"/>
        <v>8.2879052453619337</v>
      </c>
      <c r="AD26" s="21">
        <f t="shared" si="26"/>
        <v>2467401100272.3394</v>
      </c>
      <c r="AE26" s="21">
        <f t="shared" si="11"/>
        <v>2467399521135.6353</v>
      </c>
      <c r="AF26" s="21">
        <f t="shared" si="12"/>
        <v>785398163.39744818</v>
      </c>
      <c r="AG26" s="21">
        <f t="shared" si="13"/>
        <v>1.0000005893397244</v>
      </c>
      <c r="AH26" s="6">
        <f t="shared" si="14"/>
        <v>165.85431383691247</v>
      </c>
      <c r="AI26" s="6">
        <f t="shared" si="15"/>
        <v>44.39453543826798</v>
      </c>
      <c r="AK26" s="6">
        <f t="shared" si="16"/>
        <v>-73.844660573712616</v>
      </c>
      <c r="AL26" s="6">
        <f t="shared" si="17"/>
        <v>-5.9781325416440749</v>
      </c>
      <c r="AM26" s="6">
        <f t="shared" si="18"/>
        <v>-9.1673168993214232E-2</v>
      </c>
      <c r="AN26" s="6">
        <f t="shared" si="19"/>
        <v>-2.2918310582923086E-2</v>
      </c>
      <c r="AO26" s="6">
        <f t="shared" si="20"/>
        <v>-0.11459147957613731</v>
      </c>
      <c r="AP26" s="6">
        <f t="shared" si="21"/>
        <v>100.06261540506718</v>
      </c>
    </row>
    <row r="27" spans="2:42" s="2" customFormat="1" x14ac:dyDescent="0.2">
      <c r="P27" s="14"/>
      <c r="Q27" s="15"/>
      <c r="S27" s="6">
        <v>300</v>
      </c>
      <c r="T27" s="20">
        <f t="shared" si="22"/>
        <v>36000000000</v>
      </c>
      <c r="U27" s="20">
        <f t="shared" si="1"/>
        <v>-150501128219.28638</v>
      </c>
      <c r="V27" s="20">
        <f t="shared" si="23"/>
        <v>1360333.3333333333</v>
      </c>
      <c r="W27" s="20">
        <f t="shared" si="3"/>
        <v>-112875.84616446479</v>
      </c>
      <c r="X27" s="21">
        <f t="shared" si="4"/>
        <v>85.02522660468928</v>
      </c>
      <c r="Y27" s="21">
        <f t="shared" si="24"/>
        <v>3.3333333333333335E-3</v>
      </c>
      <c r="Z27" s="21">
        <f t="shared" si="6"/>
        <v>-17.683882565766151</v>
      </c>
      <c r="AA27" s="21">
        <f t="shared" si="25"/>
        <v>1.6686666666666667</v>
      </c>
      <c r="AB27" s="21">
        <f t="shared" si="8"/>
        <v>-10.610329539459689</v>
      </c>
      <c r="AC27" s="21">
        <f t="shared" si="9"/>
        <v>8.2321513147322474</v>
      </c>
      <c r="AD27" s="21">
        <f t="shared" si="26"/>
        <v>2467401100272.3394</v>
      </c>
      <c r="AE27" s="21">
        <f t="shared" si="11"/>
        <v>2467397547214.7549</v>
      </c>
      <c r="AF27" s="21">
        <f t="shared" si="12"/>
        <v>1178097245.0961723</v>
      </c>
      <c r="AG27" s="21">
        <f t="shared" si="13"/>
        <v>1.0000013260152691</v>
      </c>
      <c r="AH27" s="6">
        <f t="shared" si="14"/>
        <v>111.99063345776509</v>
      </c>
      <c r="AI27" s="6">
        <f t="shared" si="15"/>
        <v>40.983634023454897</v>
      </c>
      <c r="AK27" s="6">
        <f t="shared" si="16"/>
        <v>-71.804224736445747</v>
      </c>
      <c r="AL27" s="6">
        <f t="shared" si="17"/>
        <v>-8.9267945018844159</v>
      </c>
      <c r="AM27" s="6">
        <f t="shared" si="18"/>
        <v>-0.137509606813358</v>
      </c>
      <c r="AN27" s="6">
        <f t="shared" si="19"/>
        <v>-3.4377463582554162E-2</v>
      </c>
      <c r="AO27" s="6">
        <f t="shared" si="20"/>
        <v>-0.17188707039591217</v>
      </c>
      <c r="AP27" s="6">
        <f t="shared" si="21"/>
        <v>99.097093691273926</v>
      </c>
    </row>
    <row r="28" spans="2:42" s="2" customFormat="1" x14ac:dyDescent="0.2">
      <c r="P28" s="14"/>
      <c r="Q28" s="15"/>
      <c r="S28" s="6">
        <v>400</v>
      </c>
      <c r="T28" s="20">
        <f t="shared" ref="T28:T37" si="27">$C$12*$C$17*1000000000</f>
        <v>36000000000</v>
      </c>
      <c r="U28" s="20">
        <f t="shared" si="1"/>
        <v>-112875846164.46477</v>
      </c>
      <c r="V28" s="20">
        <f t="shared" ref="V28:V37" si="28">$C$12*1000000+$C$17*1000</f>
        <v>1360333.3333333333</v>
      </c>
      <c r="W28" s="20">
        <f t="shared" si="3"/>
        <v>-84656.884623348582</v>
      </c>
      <c r="X28" s="21">
        <f t="shared" si="4"/>
        <v>65.194812714164328</v>
      </c>
      <c r="Y28" s="21">
        <f t="shared" ref="Y28:Y37" si="29">$C$8*$C$15/1000</f>
        <v>3.3333333333333335E-3</v>
      </c>
      <c r="Z28" s="21">
        <f t="shared" si="6"/>
        <v>-13.262911924324612</v>
      </c>
      <c r="AA28" s="21">
        <f t="shared" ref="AA28:AA37" si="30">$C$8+$C$15/1000</f>
        <v>1.6686666666666667</v>
      </c>
      <c r="AB28" s="21">
        <f t="shared" si="8"/>
        <v>-7.9577471545947667</v>
      </c>
      <c r="AC28" s="21">
        <f t="shared" si="9"/>
        <v>8.1559528574393578</v>
      </c>
      <c r="AD28" s="21">
        <f t="shared" ref="AD28:AD37" si="31">(2*PI()*$C$9*500)^2</f>
        <v>2467401100272.3394</v>
      </c>
      <c r="AE28" s="21">
        <f t="shared" si="11"/>
        <v>2467394783725.5225</v>
      </c>
      <c r="AF28" s="21">
        <f t="shared" si="12"/>
        <v>1570796326.7948964</v>
      </c>
      <c r="AG28" s="21">
        <f t="shared" si="13"/>
        <v>1.0000023573626917</v>
      </c>
      <c r="AH28" s="6">
        <f t="shared" si="14"/>
        <v>85.07633160270727</v>
      </c>
      <c r="AI28" s="6">
        <f t="shared" si="15"/>
        <v>38.596175106736787</v>
      </c>
      <c r="AK28" s="6">
        <f t="shared" si="16"/>
        <v>-68.749659521220295</v>
      </c>
      <c r="AL28" s="6">
        <f t="shared" si="17"/>
        <v>-11.828412548347353</v>
      </c>
      <c r="AM28" s="6">
        <f t="shared" si="18"/>
        <v>-0.18334586862300739</v>
      </c>
      <c r="AN28" s="6">
        <f t="shared" si="19"/>
        <v>-4.583661383198992E-2</v>
      </c>
      <c r="AO28" s="6">
        <f t="shared" si="20"/>
        <v>-0.22918248245499731</v>
      </c>
      <c r="AP28" s="6">
        <f t="shared" si="21"/>
        <v>99.192745447977344</v>
      </c>
    </row>
    <row r="29" spans="2:42" s="2" customFormat="1" x14ac:dyDescent="0.2">
      <c r="P29" s="14"/>
      <c r="Q29" s="15"/>
      <c r="S29" s="6">
        <v>500</v>
      </c>
      <c r="T29" s="20">
        <f t="shared" si="27"/>
        <v>36000000000</v>
      </c>
      <c r="U29" s="20">
        <f t="shared" si="1"/>
        <v>-90300676931.571823</v>
      </c>
      <c r="V29" s="20">
        <f t="shared" si="28"/>
        <v>1360333.3333333333</v>
      </c>
      <c r="W29" s="20">
        <f t="shared" si="3"/>
        <v>-67725.507698678863</v>
      </c>
      <c r="X29" s="21">
        <f t="shared" si="4"/>
        <v>53.530233825994905</v>
      </c>
      <c r="Y29" s="21">
        <f t="shared" si="29"/>
        <v>3.3333333333333335E-3</v>
      </c>
      <c r="Z29" s="21">
        <f t="shared" si="6"/>
        <v>-10.610329539459689</v>
      </c>
      <c r="AA29" s="21">
        <f t="shared" si="30"/>
        <v>1.6686666666666667</v>
      </c>
      <c r="AB29" s="21">
        <f t="shared" si="8"/>
        <v>-6.3661977236758132</v>
      </c>
      <c r="AC29" s="21">
        <f t="shared" si="9"/>
        <v>8.061022942166657</v>
      </c>
      <c r="AD29" s="21">
        <f t="shared" si="31"/>
        <v>2467401100272.3394</v>
      </c>
      <c r="AE29" s="21">
        <f t="shared" si="11"/>
        <v>2467391230667.9385</v>
      </c>
      <c r="AF29" s="21">
        <f t="shared" si="12"/>
        <v>1963495408.4936206</v>
      </c>
      <c r="AG29" s="21">
        <f t="shared" si="13"/>
        <v>1.0000036833836519</v>
      </c>
      <c r="AH29" s="6">
        <f t="shared" si="14"/>
        <v>69.041605181125618</v>
      </c>
      <c r="AI29" s="6">
        <f t="shared" si="15"/>
        <v>36.782217598871163</v>
      </c>
      <c r="AK29" s="6">
        <f t="shared" si="16"/>
        <v>-65.414234376961872</v>
      </c>
      <c r="AL29" s="6">
        <f t="shared" si="17"/>
        <v>-14.669587188399456</v>
      </c>
      <c r="AM29" s="6">
        <f t="shared" si="18"/>
        <v>-0.22918189575410036</v>
      </c>
      <c r="AN29" s="6">
        <f t="shared" si="19"/>
        <v>-5.7295760414500616E-2</v>
      </c>
      <c r="AO29" s="6">
        <f t="shared" si="20"/>
        <v>-0.28647765616860099</v>
      </c>
      <c r="AP29" s="6">
        <f t="shared" si="21"/>
        <v>99.629700778470067</v>
      </c>
    </row>
    <row r="30" spans="2:42" s="2" customFormat="1" x14ac:dyDescent="0.2">
      <c r="P30" s="14"/>
      <c r="Q30" s="15"/>
      <c r="S30" s="6">
        <v>600</v>
      </c>
      <c r="T30" s="20">
        <f t="shared" si="27"/>
        <v>36000000000</v>
      </c>
      <c r="U30" s="20">
        <f t="shared" si="1"/>
        <v>-75250564109.643188</v>
      </c>
      <c r="V30" s="20">
        <f t="shared" si="28"/>
        <v>1360333.3333333333</v>
      </c>
      <c r="W30" s="20">
        <f t="shared" si="3"/>
        <v>-56437.923082232395</v>
      </c>
      <c r="X30" s="21">
        <f t="shared" si="4"/>
        <v>45.952049817693769</v>
      </c>
      <c r="Y30" s="21">
        <f t="shared" si="29"/>
        <v>3.3333333333333335E-3</v>
      </c>
      <c r="Z30" s="21">
        <f t="shared" si="6"/>
        <v>-8.8419412828830755</v>
      </c>
      <c r="AA30" s="21">
        <f t="shared" si="30"/>
        <v>1.6686666666666667</v>
      </c>
      <c r="AB30" s="21">
        <f t="shared" si="8"/>
        <v>-5.3051647697298447</v>
      </c>
      <c r="AC30" s="21">
        <f t="shared" si="9"/>
        <v>7.9493783207946302</v>
      </c>
      <c r="AD30" s="21">
        <f t="shared" si="31"/>
        <v>2467401100272.3394</v>
      </c>
      <c r="AE30" s="21">
        <f t="shared" si="11"/>
        <v>2467386888042.002</v>
      </c>
      <c r="AF30" s="21">
        <f t="shared" si="12"/>
        <v>2356194490.1923447</v>
      </c>
      <c r="AG30" s="21">
        <f t="shared" si="13"/>
        <v>1.0000053040802843</v>
      </c>
      <c r="AH30" s="6">
        <f t="shared" si="14"/>
        <v>58.44674658328789</v>
      </c>
      <c r="AI30" s="6">
        <f t="shared" si="15"/>
        <v>35.335206826552529</v>
      </c>
      <c r="AK30" s="6">
        <f t="shared" si="16"/>
        <v>-62.057724659643945</v>
      </c>
      <c r="AL30" s="6">
        <f t="shared" si="17"/>
        <v>-17.438652040247984</v>
      </c>
      <c r="AM30" s="6">
        <f t="shared" si="18"/>
        <v>-0.27501762954037701</v>
      </c>
      <c r="AN30" s="6">
        <f t="shared" si="19"/>
        <v>-6.8754902413358285E-2</v>
      </c>
      <c r="AO30" s="6">
        <f t="shared" si="20"/>
        <v>-0.34377253195373531</v>
      </c>
      <c r="AP30" s="6">
        <f t="shared" si="21"/>
        <v>100.15985076815434</v>
      </c>
    </row>
    <row r="31" spans="2:42" s="2" customFormat="1" x14ac:dyDescent="0.2">
      <c r="P31" s="14"/>
      <c r="Q31" s="15"/>
      <c r="S31" s="6">
        <v>700</v>
      </c>
      <c r="T31" s="20">
        <f t="shared" si="27"/>
        <v>36000000000</v>
      </c>
      <c r="U31" s="20">
        <f t="shared" si="1"/>
        <v>-64500483522.5513</v>
      </c>
      <c r="V31" s="20">
        <f t="shared" si="28"/>
        <v>1360333.3333333333</v>
      </c>
      <c r="W31" s="20">
        <f t="shared" si="3"/>
        <v>-48375.362641913474</v>
      </c>
      <c r="X31" s="21">
        <f t="shared" si="4"/>
        <v>40.699690101540611</v>
      </c>
      <c r="Y31" s="21">
        <f t="shared" si="29"/>
        <v>3.3333333333333335E-3</v>
      </c>
      <c r="Z31" s="21">
        <f t="shared" si="6"/>
        <v>-7.5788068138997779</v>
      </c>
      <c r="AA31" s="21">
        <f t="shared" si="30"/>
        <v>1.6686666666666667</v>
      </c>
      <c r="AB31" s="21">
        <f t="shared" si="8"/>
        <v>-4.5472840883398664</v>
      </c>
      <c r="AC31" s="21">
        <f t="shared" si="9"/>
        <v>7.8232306981979027</v>
      </c>
      <c r="AD31" s="21">
        <f t="shared" si="31"/>
        <v>2467401100272.3394</v>
      </c>
      <c r="AE31" s="21">
        <f t="shared" si="11"/>
        <v>2467381755847.7134</v>
      </c>
      <c r="AF31" s="21">
        <f t="shared" si="12"/>
        <v>2748893571.8910685</v>
      </c>
      <c r="AG31" s="21">
        <f t="shared" si="13"/>
        <v>1.0000072194551972</v>
      </c>
      <c r="AH31" s="6">
        <f t="shared" si="14"/>
        <v>50.944858192988214</v>
      </c>
      <c r="AI31" s="6">
        <f t="shared" si="15"/>
        <v>34.142007154052642</v>
      </c>
      <c r="AK31" s="6">
        <f t="shared" si="16"/>
        <v>-58.795909309735471</v>
      </c>
      <c r="AL31" s="6">
        <f t="shared" si="17"/>
        <v>-20.125864778049603</v>
      </c>
      <c r="AM31" s="6">
        <f t="shared" si="18"/>
        <v>-0.32085301131783045</v>
      </c>
      <c r="AN31" s="6">
        <f t="shared" si="19"/>
        <v>-8.0214038911837218E-2</v>
      </c>
      <c r="AO31" s="6">
        <f t="shared" si="20"/>
        <v>-0.40106705022966765</v>
      </c>
      <c r="AP31" s="6">
        <f t="shared" si="21"/>
        <v>100.67715886198525</v>
      </c>
    </row>
    <row r="32" spans="2:42" s="2" customFormat="1" x14ac:dyDescent="0.2">
      <c r="P32" s="14"/>
      <c r="Q32" s="15"/>
      <c r="S32" s="6">
        <v>800</v>
      </c>
      <c r="T32" s="20">
        <f t="shared" si="27"/>
        <v>36000000000</v>
      </c>
      <c r="U32" s="20">
        <f t="shared" si="1"/>
        <v>-56437923082.232384</v>
      </c>
      <c r="V32" s="20">
        <f t="shared" si="28"/>
        <v>1360333.3333333333</v>
      </c>
      <c r="W32" s="20">
        <f t="shared" si="3"/>
        <v>-42328.442311674291</v>
      </c>
      <c r="X32" s="21">
        <f t="shared" si="4"/>
        <v>36.889675939838355</v>
      </c>
      <c r="Y32" s="21">
        <f t="shared" si="29"/>
        <v>3.3333333333333335E-3</v>
      </c>
      <c r="Z32" s="21">
        <f t="shared" si="6"/>
        <v>-6.6314559621623062</v>
      </c>
      <c r="AA32" s="21">
        <f t="shared" si="30"/>
        <v>1.6686666666666667</v>
      </c>
      <c r="AB32" s="21">
        <f t="shared" si="8"/>
        <v>-3.9788735772973833</v>
      </c>
      <c r="AC32" s="21">
        <f t="shared" si="9"/>
        <v>7.6848805993211542</v>
      </c>
      <c r="AD32" s="21">
        <f t="shared" si="31"/>
        <v>2467401100272.3394</v>
      </c>
      <c r="AE32" s="21">
        <f t="shared" si="11"/>
        <v>2467375834085.0728</v>
      </c>
      <c r="AF32" s="21">
        <f t="shared" si="12"/>
        <v>3141592653.5897927</v>
      </c>
      <c r="AG32" s="21">
        <f t="shared" si="13"/>
        <v>1.0000094295114739</v>
      </c>
      <c r="AH32" s="6">
        <f t="shared" si="14"/>
        <v>45.359268502958983</v>
      </c>
      <c r="AI32" s="6">
        <f t="shared" si="15"/>
        <v>33.133320843759591</v>
      </c>
      <c r="AK32" s="6">
        <f t="shared" si="16"/>
        <v>-55.685206792200248</v>
      </c>
      <c r="AL32" s="6">
        <f t="shared" si="17"/>
        <v>-22.723483993076172</v>
      </c>
      <c r="AM32" s="6">
        <f t="shared" si="18"/>
        <v>-0.36668798242515666</v>
      </c>
      <c r="AN32" s="6">
        <f t="shared" si="19"/>
        <v>-9.1673168993214246E-2</v>
      </c>
      <c r="AO32" s="6">
        <f t="shared" si="20"/>
        <v>-0.45836115141837092</v>
      </c>
      <c r="AP32" s="6">
        <f t="shared" si="21"/>
        <v>101.13294806330521</v>
      </c>
    </row>
    <row r="33" spans="16:42" s="2" customFormat="1" x14ac:dyDescent="0.2">
      <c r="P33" s="14"/>
      <c r="Q33" s="15"/>
      <c r="S33" s="6">
        <v>900</v>
      </c>
      <c r="T33" s="20">
        <f t="shared" si="27"/>
        <v>36000000000</v>
      </c>
      <c r="U33" s="20">
        <f t="shared" si="1"/>
        <v>-50167042739.762123</v>
      </c>
      <c r="V33" s="20">
        <f t="shared" si="28"/>
        <v>1360333.3333333333</v>
      </c>
      <c r="W33" s="20">
        <f t="shared" si="3"/>
        <v>-37625.282054821597</v>
      </c>
      <c r="X33" s="21">
        <f t="shared" si="4"/>
        <v>34.030475402210385</v>
      </c>
      <c r="Y33" s="21">
        <f t="shared" si="29"/>
        <v>3.3333333333333335E-3</v>
      </c>
      <c r="Z33" s="21">
        <f t="shared" si="6"/>
        <v>-5.8946275219220494</v>
      </c>
      <c r="AA33" s="21">
        <f t="shared" si="30"/>
        <v>1.6686666666666667</v>
      </c>
      <c r="AB33" s="21">
        <f t="shared" si="8"/>
        <v>-3.5367765131532294</v>
      </c>
      <c r="AC33" s="21">
        <f t="shared" si="9"/>
        <v>7.5366220781129662</v>
      </c>
      <c r="AD33" s="21">
        <f t="shared" si="31"/>
        <v>2467401100272.3394</v>
      </c>
      <c r="AE33" s="21">
        <f t="shared" si="11"/>
        <v>2467369122754.0796</v>
      </c>
      <c r="AF33" s="21">
        <f t="shared" si="12"/>
        <v>3534291735.2885165</v>
      </c>
      <c r="AG33" s="21">
        <f t="shared" si="13"/>
        <v>1.0000119342526712</v>
      </c>
      <c r="AH33" s="6">
        <f t="shared" si="14"/>
        <v>41.03646289286894</v>
      </c>
      <c r="AI33" s="6">
        <f t="shared" si="15"/>
        <v>32.263398400598348</v>
      </c>
      <c r="AK33" s="6">
        <f t="shared" si="16"/>
        <v>-52.752347541467316</v>
      </c>
      <c r="AL33" s="6">
        <f t="shared" si="17"/>
        <v>-25.225743900013359</v>
      </c>
      <c r="AM33" s="6">
        <f t="shared" si="18"/>
        <v>-0.41252248420420573</v>
      </c>
      <c r="AN33" s="6">
        <f t="shared" si="19"/>
        <v>-0.10313229174076932</v>
      </c>
      <c r="AO33" s="6">
        <f t="shared" si="20"/>
        <v>-0.515654775944975</v>
      </c>
      <c r="AP33" s="6">
        <f t="shared" si="21"/>
        <v>101.50625378257435</v>
      </c>
    </row>
    <row r="34" spans="16:42" s="2" customFormat="1" x14ac:dyDescent="0.2">
      <c r="P34" s="14"/>
      <c r="Q34" s="15"/>
      <c r="S34" s="6">
        <v>1000</v>
      </c>
      <c r="T34" s="20">
        <f t="shared" si="27"/>
        <v>36000000000</v>
      </c>
      <c r="U34" s="20">
        <f t="shared" si="1"/>
        <v>-45150338465.785912</v>
      </c>
      <c r="V34" s="20">
        <f t="shared" si="28"/>
        <v>1360333.3333333333</v>
      </c>
      <c r="W34" s="20">
        <f t="shared" si="3"/>
        <v>-33862.753849339431</v>
      </c>
      <c r="X34" s="21">
        <f t="shared" si="4"/>
        <v>31.827331226527889</v>
      </c>
      <c r="Y34" s="21">
        <f t="shared" si="29"/>
        <v>3.3333333333333335E-3</v>
      </c>
      <c r="Z34" s="21">
        <f t="shared" si="6"/>
        <v>-5.3051647697298447</v>
      </c>
      <c r="AA34" s="21">
        <f t="shared" si="30"/>
        <v>1.6686666666666667</v>
      </c>
      <c r="AB34" s="21">
        <f t="shared" si="8"/>
        <v>-3.1830988618379066</v>
      </c>
      <c r="AC34" s="21">
        <f t="shared" si="9"/>
        <v>7.3806637430926223</v>
      </c>
      <c r="AD34" s="21">
        <f t="shared" si="31"/>
        <v>2467401100272.3394</v>
      </c>
      <c r="AE34" s="21">
        <f t="shared" si="11"/>
        <v>2467361621854.7349</v>
      </c>
      <c r="AF34" s="21">
        <f t="shared" si="12"/>
        <v>3926990816.9872413</v>
      </c>
      <c r="AG34" s="21">
        <f t="shared" si="13"/>
        <v>1.0000147336828205</v>
      </c>
      <c r="AH34" s="6">
        <f t="shared" si="14"/>
        <v>37.585646506520654</v>
      </c>
      <c r="AI34" s="6">
        <f t="shared" si="15"/>
        <v>31.500440497947793</v>
      </c>
      <c r="AK34" s="6">
        <f t="shared" si="16"/>
        <v>-50.007407579028467</v>
      </c>
      <c r="AL34" s="6">
        <f t="shared" si="17"/>
        <v>-27.628746047309559</v>
      </c>
      <c r="AM34" s="6">
        <f t="shared" si="18"/>
        <v>-0.4583564580004314</v>
      </c>
      <c r="AN34" s="6">
        <f t="shared" si="19"/>
        <v>-0.11459140623778596</v>
      </c>
      <c r="AO34" s="6">
        <f t="shared" si="20"/>
        <v>-0.57294786423821731</v>
      </c>
      <c r="AP34" s="6">
        <f t="shared" si="21"/>
        <v>101.79089850942376</v>
      </c>
    </row>
    <row r="35" spans="16:42" s="2" customFormat="1" x14ac:dyDescent="0.2">
      <c r="P35" s="14"/>
      <c r="Q35" s="15"/>
      <c r="S35" s="6">
        <v>2000</v>
      </c>
      <c r="T35" s="20">
        <f t="shared" si="27"/>
        <v>36000000000</v>
      </c>
      <c r="U35" s="20">
        <f t="shared" si="1"/>
        <v>-22575169232.892956</v>
      </c>
      <c r="V35" s="20">
        <f t="shared" si="28"/>
        <v>1360333.3333333333</v>
      </c>
      <c r="W35" s="20">
        <f t="shared" si="3"/>
        <v>-16931.376924669716</v>
      </c>
      <c r="X35" s="21">
        <f t="shared" si="4"/>
        <v>23.425974246862481</v>
      </c>
      <c r="Y35" s="21">
        <f t="shared" si="29"/>
        <v>3.3333333333333335E-3</v>
      </c>
      <c r="Z35" s="21">
        <f t="shared" si="6"/>
        <v>-2.6525823848649224</v>
      </c>
      <c r="AA35" s="21">
        <f t="shared" si="30"/>
        <v>1.6686666666666667</v>
      </c>
      <c r="AB35" s="21">
        <f t="shared" si="8"/>
        <v>-1.5915494309189533</v>
      </c>
      <c r="AC35" s="21">
        <f t="shared" si="9"/>
        <v>5.7515695548037504</v>
      </c>
      <c r="AD35" s="21">
        <f t="shared" si="31"/>
        <v>2467401100272.3394</v>
      </c>
      <c r="AE35" s="21">
        <f t="shared" si="11"/>
        <v>2467243186601.9219</v>
      </c>
      <c r="AF35" s="21">
        <f t="shared" si="12"/>
        <v>7853981633.9744825</v>
      </c>
      <c r="AG35" s="21">
        <f t="shared" si="13"/>
        <v>1.0000589371027817</v>
      </c>
      <c r="AH35" s="6">
        <f t="shared" si="14"/>
        <v>21.559049796230351</v>
      </c>
      <c r="AI35" s="6">
        <f t="shared" si="15"/>
        <v>26.672592312717235</v>
      </c>
      <c r="AK35" s="6">
        <f t="shared" si="16"/>
        <v>-31.378237946762976</v>
      </c>
      <c r="AL35" s="6">
        <f t="shared" si="17"/>
        <v>-46.283023205850689</v>
      </c>
      <c r="AM35" s="6">
        <f t="shared" si="18"/>
        <v>-0.91665425638528752</v>
      </c>
      <c r="AN35" s="6">
        <f t="shared" si="19"/>
        <v>-0.22918189575410039</v>
      </c>
      <c r="AO35" s="6">
        <f t="shared" si="20"/>
        <v>-1.1458361521393878</v>
      </c>
      <c r="AP35" s="6">
        <f t="shared" si="21"/>
        <v>101.19290269524696</v>
      </c>
    </row>
    <row r="36" spans="16:42" s="2" customFormat="1" x14ac:dyDescent="0.2">
      <c r="P36" s="14"/>
      <c r="Q36" s="15"/>
      <c r="S36" s="6">
        <v>3000</v>
      </c>
      <c r="T36" s="20">
        <f t="shared" si="27"/>
        <v>36000000000</v>
      </c>
      <c r="U36" s="20">
        <f t="shared" si="1"/>
        <v>-15050112821.928637</v>
      </c>
      <c r="V36" s="20">
        <f t="shared" si="28"/>
        <v>1360333.3333333333</v>
      </c>
      <c r="W36" s="20">
        <f t="shared" si="3"/>
        <v>-11287.584616446478</v>
      </c>
      <c r="X36" s="21">
        <f t="shared" si="4"/>
        <v>21.511983919469834</v>
      </c>
      <c r="Y36" s="21">
        <f t="shared" si="29"/>
        <v>3.3333333333333335E-3</v>
      </c>
      <c r="Z36" s="21">
        <f t="shared" si="6"/>
        <v>-1.7683882565766149</v>
      </c>
      <c r="AA36" s="21">
        <f t="shared" si="30"/>
        <v>1.6686666666666667</v>
      </c>
      <c r="AB36" s="21">
        <f t="shared" si="8"/>
        <v>-1.0610329539459689</v>
      </c>
      <c r="AC36" s="21">
        <f t="shared" si="9"/>
        <v>4.4714329811042193</v>
      </c>
      <c r="AD36" s="21">
        <f t="shared" si="31"/>
        <v>2467401100272.3394</v>
      </c>
      <c r="AE36" s="21">
        <f t="shared" si="11"/>
        <v>2467045794513.8999</v>
      </c>
      <c r="AF36" s="21">
        <f t="shared" si="12"/>
        <v>11780972450.961723</v>
      </c>
      <c r="AG36" s="21">
        <f t="shared" si="13"/>
        <v>1.0001326173752285</v>
      </c>
      <c r="AH36" s="6">
        <f t="shared" si="14"/>
        <v>15.392344123441504</v>
      </c>
      <c r="AI36" s="6">
        <f t="shared" si="15"/>
        <v>23.746095284676606</v>
      </c>
      <c r="AK36" s="6">
        <f t="shared" si="16"/>
        <v>-22.212379967763322</v>
      </c>
      <c r="AL36" s="6">
        <f t="shared" si="17"/>
        <v>-57.441484207198386</v>
      </c>
      <c r="AM36" s="6">
        <f t="shared" si="18"/>
        <v>-1.3748347805694048</v>
      </c>
      <c r="AN36" s="6">
        <f t="shared" si="19"/>
        <v>-0.3437705518714731</v>
      </c>
      <c r="AO36" s="6">
        <f t="shared" si="20"/>
        <v>-1.7186053324408779</v>
      </c>
      <c r="AP36" s="6">
        <f t="shared" si="21"/>
        <v>98.627530492597415</v>
      </c>
    </row>
    <row r="37" spans="16:42" s="2" customFormat="1" x14ac:dyDescent="0.2">
      <c r="P37" s="14"/>
      <c r="Q37" s="15"/>
      <c r="S37" s="6">
        <v>4000</v>
      </c>
      <c r="T37" s="20">
        <f t="shared" si="27"/>
        <v>36000000000</v>
      </c>
      <c r="U37" s="20">
        <f t="shared" si="1"/>
        <v>-11287584616.446478</v>
      </c>
      <c r="V37" s="20">
        <f t="shared" si="28"/>
        <v>1360333.3333333333</v>
      </c>
      <c r="W37" s="20">
        <f t="shared" si="3"/>
        <v>-8465.6884623348578</v>
      </c>
      <c r="X37" s="21">
        <f t="shared" si="4"/>
        <v>20.800436740501773</v>
      </c>
      <c r="Y37" s="21">
        <f t="shared" si="29"/>
        <v>3.3333333333333335E-3</v>
      </c>
      <c r="Z37" s="21">
        <f t="shared" si="6"/>
        <v>-1.3262911924324612</v>
      </c>
      <c r="AA37" s="21">
        <f t="shared" si="30"/>
        <v>1.6686666666666667</v>
      </c>
      <c r="AB37" s="21">
        <f t="shared" si="8"/>
        <v>-0.79577471545947664</v>
      </c>
      <c r="AC37" s="21">
        <f t="shared" si="9"/>
        <v>3.5870953513759432</v>
      </c>
      <c r="AD37" s="21">
        <f t="shared" si="31"/>
        <v>2467401100272.3394</v>
      </c>
      <c r="AE37" s="21">
        <f t="shared" si="11"/>
        <v>2466769445590.6694</v>
      </c>
      <c r="AF37" s="21">
        <f t="shared" si="12"/>
        <v>15707963267.948965</v>
      </c>
      <c r="AG37" s="21">
        <f t="shared" si="13"/>
        <v>1.0002357863618749</v>
      </c>
      <c r="AH37" s="6">
        <f t="shared" si="14"/>
        <v>11.940918832258451</v>
      </c>
      <c r="AI37" s="6">
        <f t="shared" si="15"/>
        <v>21.540754925190949</v>
      </c>
      <c r="AK37" s="6">
        <f t="shared" si="16"/>
        <v>-17.051943229655389</v>
      </c>
      <c r="AL37" s="6">
        <f t="shared" si="17"/>
        <v>-64.359873394498649</v>
      </c>
      <c r="AM37" s="6">
        <f t="shared" si="18"/>
        <v>-1.832839505942059</v>
      </c>
      <c r="AN37" s="6">
        <f t="shared" si="19"/>
        <v>-0.45835645800043151</v>
      </c>
      <c r="AO37" s="6">
        <f t="shared" si="20"/>
        <v>-2.2911959639424904</v>
      </c>
      <c r="AP37" s="6">
        <f t="shared" si="21"/>
        <v>96.296987411903473</v>
      </c>
    </row>
    <row r="38" spans="16:42" s="2" customFormat="1" x14ac:dyDescent="0.2">
      <c r="P38" s="14"/>
      <c r="Q38" s="15"/>
      <c r="S38" s="6">
        <v>5000</v>
      </c>
      <c r="T38" s="20">
        <f t="shared" ref="T38:T47" si="32">$C$12*$C$17*1000000000</f>
        <v>36000000000</v>
      </c>
      <c r="U38" s="20">
        <f t="shared" si="1"/>
        <v>-9030067693.1571808</v>
      </c>
      <c r="V38" s="20">
        <f t="shared" ref="V38:V47" si="33">$C$12*1000000+$C$17*1000</f>
        <v>1360333.3333333333</v>
      </c>
      <c r="W38" s="20">
        <f t="shared" si="3"/>
        <v>-6772.5507698678866</v>
      </c>
      <c r="X38" s="21">
        <f t="shared" si="4"/>
        <v>20.462702248390269</v>
      </c>
      <c r="Y38" s="21">
        <f t="shared" ref="Y38:Y47" si="34">$C$8*$C$15/1000</f>
        <v>3.3333333333333335E-3</v>
      </c>
      <c r="Z38" s="21">
        <f t="shared" si="6"/>
        <v>-1.0610329539459689</v>
      </c>
      <c r="AA38" s="21">
        <f t="shared" ref="AA38:AA47" si="35">$C$8+$C$15/1000</f>
        <v>1.6686666666666667</v>
      </c>
      <c r="AB38" s="21">
        <f t="shared" si="8"/>
        <v>-0.63661977236758127</v>
      </c>
      <c r="AC38" s="21">
        <f t="shared" si="9"/>
        <v>2.9704609135174231</v>
      </c>
      <c r="AD38" s="21">
        <f t="shared" ref="AD38:AD47" si="36">(2*PI()*$C$9*500)^2</f>
        <v>2467401100272.3394</v>
      </c>
      <c r="AE38" s="21">
        <f t="shared" si="11"/>
        <v>2466414139832.2305</v>
      </c>
      <c r="AF38" s="21">
        <f t="shared" si="12"/>
        <v>19634954084.936207</v>
      </c>
      <c r="AG38" s="21">
        <f t="shared" si="13"/>
        <v>1.0003684606750145</v>
      </c>
      <c r="AH38" s="6">
        <f t="shared" si="14"/>
        <v>9.7289685761848368</v>
      </c>
      <c r="AI38" s="6">
        <f t="shared" si="15"/>
        <v>19.761336013147051</v>
      </c>
      <c r="AK38" s="6">
        <f t="shared" si="16"/>
        <v>-13.79602366456807</v>
      </c>
      <c r="AL38" s="6">
        <f t="shared" si="17"/>
        <v>-68.937445128714174</v>
      </c>
      <c r="AM38" s="6">
        <f t="shared" si="18"/>
        <v>-2.2906100426385296</v>
      </c>
      <c r="AN38" s="6">
        <f t="shared" si="19"/>
        <v>-0.57293869768348593</v>
      </c>
      <c r="AO38" s="6">
        <f t="shared" si="20"/>
        <v>-2.8635487403220155</v>
      </c>
      <c r="AP38" s="6">
        <f t="shared" si="21"/>
        <v>94.402982466395741</v>
      </c>
    </row>
    <row r="39" spans="16:42" s="2" customFormat="1" x14ac:dyDescent="0.2">
      <c r="P39" s="14"/>
      <c r="Q39" s="15"/>
      <c r="S39" s="6">
        <v>6000</v>
      </c>
      <c r="T39" s="20">
        <f t="shared" si="32"/>
        <v>36000000000</v>
      </c>
      <c r="U39" s="20">
        <f t="shared" si="1"/>
        <v>-7525056410.9643183</v>
      </c>
      <c r="V39" s="20">
        <f t="shared" si="33"/>
        <v>1360333.3333333333</v>
      </c>
      <c r="W39" s="20">
        <f t="shared" si="3"/>
        <v>-5643.7923082232392</v>
      </c>
      <c r="X39" s="21">
        <f t="shared" si="4"/>
        <v>20.27687982853725</v>
      </c>
      <c r="Y39" s="21">
        <f t="shared" si="34"/>
        <v>3.3333333333333335E-3</v>
      </c>
      <c r="Z39" s="21">
        <f t="shared" si="6"/>
        <v>-0.88419412828830746</v>
      </c>
      <c r="AA39" s="21">
        <f t="shared" si="35"/>
        <v>1.6686666666666667</v>
      </c>
      <c r="AB39" s="21">
        <f t="shared" si="8"/>
        <v>-0.53051647697298443</v>
      </c>
      <c r="AC39" s="21">
        <f t="shared" si="9"/>
        <v>2.5248872837254015</v>
      </c>
      <c r="AD39" s="21">
        <f t="shared" si="36"/>
        <v>2467401100272.3394</v>
      </c>
      <c r="AE39" s="21">
        <f t="shared" si="11"/>
        <v>2465979877238.5825</v>
      </c>
      <c r="AF39" s="21">
        <f t="shared" si="12"/>
        <v>23561944901.923447</v>
      </c>
      <c r="AG39" s="21">
        <f t="shared" si="13"/>
        <v>1.0005306616834218</v>
      </c>
      <c r="AH39" s="6">
        <f t="shared" si="14"/>
        <v>8.1958406771034866</v>
      </c>
      <c r="AI39" s="6">
        <f t="shared" si="15"/>
        <v>18.271870147029876</v>
      </c>
      <c r="AK39" s="6">
        <f t="shared" si="16"/>
        <v>-11.568794183327414</v>
      </c>
      <c r="AL39" s="6">
        <f t="shared" si="17"/>
        <v>-72.147064170534279</v>
      </c>
      <c r="AM39" s="6">
        <f t="shared" si="18"/>
        <v>-2.7480881800537493</v>
      </c>
      <c r="AN39" s="6">
        <f t="shared" si="19"/>
        <v>-0.68751635463909977</v>
      </c>
      <c r="AO39" s="6">
        <f t="shared" si="20"/>
        <v>-3.4356045346928492</v>
      </c>
      <c r="AP39" s="6">
        <f t="shared" si="21"/>
        <v>92.848537111445467</v>
      </c>
    </row>
    <row r="40" spans="16:42" s="2" customFormat="1" x14ac:dyDescent="0.2">
      <c r="P40" s="14"/>
      <c r="Q40" s="15"/>
      <c r="S40" s="6">
        <v>7000</v>
      </c>
      <c r="T40" s="20">
        <f t="shared" si="32"/>
        <v>36000000000</v>
      </c>
      <c r="U40" s="20">
        <f t="shared" ref="U40:U70" si="37">-$C$12*1000000000000/($C$16*2*PI()*S40)</f>
        <v>-6450048352.2551298</v>
      </c>
      <c r="V40" s="20">
        <f t="shared" si="33"/>
        <v>1360333.3333333333</v>
      </c>
      <c r="W40" s="20">
        <f t="shared" ref="W40:W70" si="38">-1000000/($C$16*2*PI()*S40)</f>
        <v>-4837.536264191348</v>
      </c>
      <c r="X40" s="21">
        <f t="shared" ref="X40:X70" si="39">((T40^2+U40^2)^0.5/(V40^2+W40^2)^0.5)*$C$11/1000000</f>
        <v>20.164005835006094</v>
      </c>
      <c r="Y40" s="21">
        <f t="shared" si="34"/>
        <v>3.3333333333333335E-3</v>
      </c>
      <c r="Z40" s="21">
        <f t="shared" ref="Z40:Z70" si="40">-$C$8*1000000/($C$14*2*PI()*S40)</f>
        <v>-0.75788068138997777</v>
      </c>
      <c r="AA40" s="21">
        <f t="shared" si="35"/>
        <v>1.6686666666666667</v>
      </c>
      <c r="AB40" s="21">
        <f t="shared" ref="AB40:AB70" si="41">-1000000/($C$14*2*PI()*S40)</f>
        <v>-0.45472840883398663</v>
      </c>
      <c r="AC40" s="21">
        <f t="shared" ref="AC40:AC70" si="42">((Y40^2+Z40^2)^0.5/(AA40^2+AB40^2)^0.5)*$C$13</f>
        <v>2.1910404802010164</v>
      </c>
      <c r="AD40" s="21">
        <f t="shared" si="36"/>
        <v>2467401100272.3394</v>
      </c>
      <c r="AE40" s="21">
        <f t="shared" ref="AE40:AE70" si="43">(2*PI()*$C$9*500)^2-(2*PI()*S40)^2</f>
        <v>2465466657809.7261</v>
      </c>
      <c r="AF40" s="21">
        <f t="shared" ref="AF40:AF70" si="44">2*PI()*$C$9*500*S40/$AE$3</f>
        <v>27488935718.910686</v>
      </c>
      <c r="AG40" s="21">
        <f t="shared" ref="AG40:AG70" si="45">AD40/(AE40^2+AF40^2)^0.5</f>
        <v>1.0007224155199401</v>
      </c>
      <c r="AH40" s="6">
        <f t="shared" ref="AH40:AH70" si="46">X40*AC40*AG40*$C$6/$C$5</f>
        <v>7.0739311129165205</v>
      </c>
      <c r="AI40" s="6">
        <f t="shared" ref="AI40:AI70" si="47">20*LOG10(AH40)</f>
        <v>16.993216525390604</v>
      </c>
      <c r="AK40" s="6">
        <f t="shared" ref="AK40:AK70" si="48">(ATAN(U40/T40)-ATAN(W40/V40))*180/PI()</f>
        <v>-9.9540425517219422</v>
      </c>
      <c r="AL40" s="6">
        <f t="shared" ref="AL40:AL70" si="49">(ATAN(Z40/Y40)-ATAN(AB40/AA40))*180/PI()</f>
        <v>-74.504468756414198</v>
      </c>
      <c r="AM40" s="6">
        <f t="shared" ref="AM40:AM70" si="50">ATAN(S40/$AM$4)*180/PI()</f>
        <v>-3.2052159310134964</v>
      </c>
      <c r="AN40" s="6">
        <f t="shared" ref="AN40:AN70" si="51">ATAN(S40/$AN$4)*180/PI()</f>
        <v>-0.80208851280563753</v>
      </c>
      <c r="AO40" s="6">
        <f t="shared" ref="AO40:AO70" si="52">AM40+AN40</f>
        <v>-4.0073044438191339</v>
      </c>
      <c r="AP40" s="6">
        <f t="shared" ref="AP40:AP70" si="53">AK40+AL40+AO40+180</f>
        <v>91.534184248044724</v>
      </c>
    </row>
    <row r="41" spans="16:42" s="2" customFormat="1" x14ac:dyDescent="0.2">
      <c r="P41" s="14"/>
      <c r="Q41" s="15"/>
      <c r="S41" s="6">
        <v>8000</v>
      </c>
      <c r="T41" s="20">
        <f t="shared" si="32"/>
        <v>36000000000</v>
      </c>
      <c r="U41" s="20">
        <f t="shared" si="37"/>
        <v>-5643792308.2232389</v>
      </c>
      <c r="V41" s="20">
        <f t="shared" si="33"/>
        <v>1360333.3333333333</v>
      </c>
      <c r="W41" s="20">
        <f t="shared" si="38"/>
        <v>-4232.8442311674289</v>
      </c>
      <c r="X41" s="21">
        <f t="shared" si="39"/>
        <v>20.090406351991867</v>
      </c>
      <c r="Y41" s="21">
        <f t="shared" si="34"/>
        <v>3.3333333333333335E-3</v>
      </c>
      <c r="Z41" s="21">
        <f t="shared" si="40"/>
        <v>-0.66314559621623059</v>
      </c>
      <c r="AA41" s="21">
        <f t="shared" si="35"/>
        <v>1.6686666666666667</v>
      </c>
      <c r="AB41" s="21">
        <f t="shared" si="41"/>
        <v>-0.39788735772973832</v>
      </c>
      <c r="AC41" s="21">
        <f t="shared" si="42"/>
        <v>1.9328882785826011</v>
      </c>
      <c r="AD41" s="21">
        <f t="shared" si="36"/>
        <v>2467401100272.3394</v>
      </c>
      <c r="AE41" s="21">
        <f t="shared" si="43"/>
        <v>2464874481545.6606</v>
      </c>
      <c r="AF41" s="21">
        <f t="shared" si="44"/>
        <v>31415926535.89793</v>
      </c>
      <c r="AG41" s="21">
        <f t="shared" si="45"/>
        <v>1.0009437530907668</v>
      </c>
      <c r="AH41" s="6">
        <f t="shared" si="46"/>
        <v>6.2190654803132075</v>
      </c>
      <c r="AI41" s="6">
        <f t="shared" si="47"/>
        <v>15.874502590166555</v>
      </c>
      <c r="AK41" s="6">
        <f t="shared" si="48"/>
        <v>-8.731570636678196</v>
      </c>
      <c r="AL41" s="6">
        <f t="shared" si="49"/>
        <v>-76.30047204234566</v>
      </c>
      <c r="AM41" s="6">
        <f t="shared" si="50"/>
        <v>-3.6619355755198026</v>
      </c>
      <c r="AN41" s="6">
        <f t="shared" si="51"/>
        <v>-0.91665425638528786</v>
      </c>
      <c r="AO41" s="6">
        <f t="shared" si="52"/>
        <v>-4.5785898319050906</v>
      </c>
      <c r="AP41" s="6">
        <f t="shared" si="53"/>
        <v>90.389367489071049</v>
      </c>
    </row>
    <row r="42" spans="16:42" s="2" customFormat="1" x14ac:dyDescent="0.2">
      <c r="P42" s="14"/>
      <c r="Q42" s="15"/>
      <c r="S42" s="6">
        <v>9000</v>
      </c>
      <c r="T42" s="20">
        <f t="shared" si="32"/>
        <v>36000000000</v>
      </c>
      <c r="U42" s="20">
        <f t="shared" si="37"/>
        <v>-5016704273.9762125</v>
      </c>
      <c r="V42" s="20">
        <f t="shared" si="33"/>
        <v>1360333.3333333333</v>
      </c>
      <c r="W42" s="20">
        <f t="shared" si="38"/>
        <v>-3762.5282054821596</v>
      </c>
      <c r="X42" s="21">
        <f t="shared" si="39"/>
        <v>20.03979034776409</v>
      </c>
      <c r="Y42" s="21">
        <f t="shared" si="34"/>
        <v>3.3333333333333335E-3</v>
      </c>
      <c r="Z42" s="21">
        <f t="shared" si="40"/>
        <v>-0.5894627521922049</v>
      </c>
      <c r="AA42" s="21">
        <f t="shared" si="35"/>
        <v>1.6686666666666667</v>
      </c>
      <c r="AB42" s="21">
        <f t="shared" si="41"/>
        <v>-0.35367765131532292</v>
      </c>
      <c r="AC42" s="21">
        <f t="shared" si="42"/>
        <v>1.7279112159942402</v>
      </c>
      <c r="AD42" s="21">
        <f t="shared" si="36"/>
        <v>2467401100272.3394</v>
      </c>
      <c r="AE42" s="21">
        <f t="shared" si="43"/>
        <v>2464203348446.3862</v>
      </c>
      <c r="AF42" s="21">
        <f t="shared" si="44"/>
        <v>35342917352.88517</v>
      </c>
      <c r="AG42" s="21">
        <f t="shared" si="45"/>
        <v>1.0011947100864376</v>
      </c>
      <c r="AH42" s="6">
        <f t="shared" si="46"/>
        <v>5.5469356333697828</v>
      </c>
      <c r="AI42" s="6">
        <f t="shared" si="47"/>
        <v>14.881062527115159</v>
      </c>
      <c r="AK42" s="6">
        <f t="shared" si="48"/>
        <v>-7.7747703500897547</v>
      </c>
      <c r="AL42" s="6">
        <f t="shared" si="49"/>
        <v>-77.709135411492753</v>
      </c>
      <c r="AM42" s="6">
        <f t="shared" si="50"/>
        <v>-4.1181897039887829</v>
      </c>
      <c r="AN42" s="6">
        <f t="shared" si="51"/>
        <v>-1.0312126698879529</v>
      </c>
      <c r="AO42" s="6">
        <f t="shared" si="52"/>
        <v>-5.149402373876736</v>
      </c>
      <c r="AP42" s="6">
        <f t="shared" si="53"/>
        <v>89.366691864540755</v>
      </c>
    </row>
    <row r="43" spans="16:42" s="2" customFormat="1" x14ac:dyDescent="0.2">
      <c r="P43" s="14"/>
      <c r="Q43" s="15"/>
      <c r="S43" s="6">
        <v>10000</v>
      </c>
      <c r="T43" s="20">
        <f t="shared" si="32"/>
        <v>36000000000</v>
      </c>
      <c r="U43" s="20">
        <f t="shared" si="37"/>
        <v>-4515033846.5785904</v>
      </c>
      <c r="V43" s="20">
        <f t="shared" si="33"/>
        <v>1360333.3333333333</v>
      </c>
      <c r="W43" s="20">
        <f t="shared" si="38"/>
        <v>-3386.2753849339433</v>
      </c>
      <c r="X43" s="21">
        <f t="shared" si="39"/>
        <v>20.003506320149317</v>
      </c>
      <c r="Y43" s="21">
        <f t="shared" si="34"/>
        <v>3.3333333333333335E-3</v>
      </c>
      <c r="Z43" s="21">
        <f t="shared" si="40"/>
        <v>-0.53051647697298443</v>
      </c>
      <c r="AA43" s="21">
        <f t="shared" si="35"/>
        <v>1.6686666666666667</v>
      </c>
      <c r="AB43" s="21">
        <f t="shared" si="41"/>
        <v>-0.31830988618379064</v>
      </c>
      <c r="AC43" s="21">
        <f t="shared" si="42"/>
        <v>1.5615166688203332</v>
      </c>
      <c r="AD43" s="21">
        <f t="shared" si="36"/>
        <v>2467401100272.3394</v>
      </c>
      <c r="AE43" s="21">
        <f t="shared" si="43"/>
        <v>2463453258511.9038</v>
      </c>
      <c r="AF43" s="21">
        <f t="shared" si="44"/>
        <v>39269908169.872414</v>
      </c>
      <c r="AG43" s="21">
        <f t="shared" si="45"/>
        <v>1.0014753269945178</v>
      </c>
      <c r="AH43" s="6">
        <f t="shared" si="46"/>
        <v>5.0051026536513614</v>
      </c>
      <c r="AI43" s="6">
        <f t="shared" si="47"/>
        <v>13.988259783987658</v>
      </c>
      <c r="AK43" s="6">
        <f t="shared" si="48"/>
        <v>-7.0059481483117301</v>
      </c>
      <c r="AL43" s="6">
        <f t="shared" si="49"/>
        <v>-78.840180481787698</v>
      </c>
      <c r="AM43" s="6">
        <f t="shared" si="50"/>
        <v>-4.5739212599008612</v>
      </c>
      <c r="AN43" s="6">
        <f t="shared" si="51"/>
        <v>-1.1457628381751035</v>
      </c>
      <c r="AO43" s="6">
        <f t="shared" si="52"/>
        <v>-5.7196840980759642</v>
      </c>
      <c r="AP43" s="6">
        <f t="shared" si="53"/>
        <v>88.434187271824612</v>
      </c>
    </row>
    <row r="44" spans="16:42" s="2" customFormat="1" x14ac:dyDescent="0.2">
      <c r="P44" s="14"/>
      <c r="Q44" s="15"/>
      <c r="S44" s="6">
        <v>20000</v>
      </c>
      <c r="T44" s="20">
        <f t="shared" si="32"/>
        <v>36000000000</v>
      </c>
      <c r="U44" s="20">
        <f t="shared" si="37"/>
        <v>-2257516923.2892952</v>
      </c>
      <c r="V44" s="20">
        <f t="shared" si="33"/>
        <v>1360333.3333333333</v>
      </c>
      <c r="W44" s="20">
        <f t="shared" si="38"/>
        <v>-1693.1376924669717</v>
      </c>
      <c r="X44" s="21">
        <f t="shared" si="39"/>
        <v>19.887047986079914</v>
      </c>
      <c r="Y44" s="21">
        <f t="shared" si="34"/>
        <v>3.3333333333333335E-3</v>
      </c>
      <c r="Z44" s="21">
        <f t="shared" si="40"/>
        <v>-0.26525823848649221</v>
      </c>
      <c r="AA44" s="21">
        <f t="shared" si="35"/>
        <v>1.6686666666666667</v>
      </c>
      <c r="AB44" s="21">
        <f t="shared" si="41"/>
        <v>-0.15915494309189532</v>
      </c>
      <c r="AC44" s="21">
        <f t="shared" si="42"/>
        <v>0.79129261457855637</v>
      </c>
      <c r="AD44" s="21">
        <f t="shared" si="36"/>
        <v>2467401100272.3394</v>
      </c>
      <c r="AE44" s="21">
        <f t="shared" si="43"/>
        <v>2451609733230.5962</v>
      </c>
      <c r="AF44" s="21">
        <f t="shared" si="44"/>
        <v>78539816339.744827</v>
      </c>
      <c r="AG44" s="21">
        <f t="shared" si="45"/>
        <v>1.0059251624302468</v>
      </c>
      <c r="AH44" s="6">
        <f t="shared" si="46"/>
        <v>2.5327544580563068</v>
      </c>
      <c r="AI44" s="6">
        <f t="shared" si="47"/>
        <v>8.0718617691222345</v>
      </c>
      <c r="AK44" s="6">
        <f t="shared" si="48"/>
        <v>-3.5169381191109177</v>
      </c>
      <c r="AL44" s="6">
        <f t="shared" si="49"/>
        <v>-83.831733020137449</v>
      </c>
      <c r="AM44" s="6">
        <f t="shared" si="50"/>
        <v>-9.0902769208223209</v>
      </c>
      <c r="AN44" s="6">
        <f t="shared" si="51"/>
        <v>-2.2906100426385296</v>
      </c>
      <c r="AO44" s="6">
        <f t="shared" si="52"/>
        <v>-11.380886963460851</v>
      </c>
      <c r="AP44" s="6">
        <f t="shared" si="53"/>
        <v>81.27044189729078</v>
      </c>
    </row>
    <row r="45" spans="16:42" s="2" customFormat="1" x14ac:dyDescent="0.2">
      <c r="P45" s="14"/>
      <c r="Q45" s="15"/>
      <c r="S45" s="6">
        <v>30000</v>
      </c>
      <c r="T45" s="20">
        <f t="shared" si="32"/>
        <v>36000000000</v>
      </c>
      <c r="U45" s="20">
        <f t="shared" si="37"/>
        <v>-1505011282.1928637</v>
      </c>
      <c r="V45" s="20">
        <f t="shared" si="33"/>
        <v>1360333.3333333333</v>
      </c>
      <c r="W45" s="20">
        <f t="shared" si="38"/>
        <v>-1128.7584616446479</v>
      </c>
      <c r="X45" s="21">
        <f t="shared" si="39"/>
        <v>19.865406587348243</v>
      </c>
      <c r="Y45" s="21">
        <f t="shared" si="34"/>
        <v>3.3333333333333335E-3</v>
      </c>
      <c r="Z45" s="21">
        <f t="shared" si="40"/>
        <v>-0.17683882565766149</v>
      </c>
      <c r="AA45" s="21">
        <f t="shared" si="35"/>
        <v>1.6686666666666667</v>
      </c>
      <c r="AB45" s="21">
        <f t="shared" si="41"/>
        <v>-0.1061032953945969</v>
      </c>
      <c r="AC45" s="21">
        <f t="shared" si="42"/>
        <v>0.52890660406659296</v>
      </c>
      <c r="AD45" s="21">
        <f t="shared" si="36"/>
        <v>2467401100272.3394</v>
      </c>
      <c r="AE45" s="21">
        <f t="shared" si="43"/>
        <v>2431870524428.4175</v>
      </c>
      <c r="AF45" s="21">
        <f t="shared" si="44"/>
        <v>117809724509.61723</v>
      </c>
      <c r="AG45" s="21">
        <f t="shared" si="45"/>
        <v>1.0134219226779639</v>
      </c>
      <c r="AH45" s="6">
        <f t="shared" si="46"/>
        <v>1.7036749018162638</v>
      </c>
      <c r="AI45" s="6">
        <f t="shared" si="47"/>
        <v>4.6277345102882901</v>
      </c>
      <c r="AK45" s="6">
        <f t="shared" si="48"/>
        <v>-2.3463637812201594</v>
      </c>
      <c r="AL45" s="6">
        <f t="shared" si="49"/>
        <v>-85.281835198249482</v>
      </c>
      <c r="AM45" s="6">
        <f t="shared" si="50"/>
        <v>-13.495733280795809</v>
      </c>
      <c r="AN45" s="6">
        <f t="shared" si="51"/>
        <v>-3.4336303624505224</v>
      </c>
      <c r="AO45" s="6">
        <f t="shared" si="52"/>
        <v>-16.929363643246333</v>
      </c>
      <c r="AP45" s="6">
        <f t="shared" si="53"/>
        <v>75.442437377284023</v>
      </c>
    </row>
    <row r="46" spans="16:42" s="2" customFormat="1" x14ac:dyDescent="0.2">
      <c r="P46" s="14"/>
      <c r="Q46" s="15"/>
      <c r="S46" s="6">
        <v>40000</v>
      </c>
      <c r="T46" s="20">
        <f t="shared" si="32"/>
        <v>36000000000</v>
      </c>
      <c r="U46" s="20">
        <f t="shared" si="37"/>
        <v>-1128758461.6446476</v>
      </c>
      <c r="V46" s="20">
        <f t="shared" si="33"/>
        <v>1360333.3333333333</v>
      </c>
      <c r="W46" s="20">
        <f t="shared" si="38"/>
        <v>-846.56884623348583</v>
      </c>
      <c r="X46" s="21">
        <f t="shared" si="39"/>
        <v>19.857826516988755</v>
      </c>
      <c r="Y46" s="21">
        <f t="shared" si="34"/>
        <v>3.3333333333333335E-3</v>
      </c>
      <c r="Z46" s="21">
        <f t="shared" si="40"/>
        <v>-0.13262911924324611</v>
      </c>
      <c r="AA46" s="21">
        <f t="shared" si="35"/>
        <v>1.6686666666666667</v>
      </c>
      <c r="AB46" s="21">
        <f t="shared" si="41"/>
        <v>-7.9577471545947659E-2</v>
      </c>
      <c r="AC46" s="21">
        <f t="shared" si="42"/>
        <v>0.39708467697030098</v>
      </c>
      <c r="AD46" s="21">
        <f t="shared" si="36"/>
        <v>2467401100272.3394</v>
      </c>
      <c r="AE46" s="21">
        <f t="shared" si="43"/>
        <v>2404235632105.3677</v>
      </c>
      <c r="AF46" s="21">
        <f t="shared" si="44"/>
        <v>157079632679.48965</v>
      </c>
      <c r="AG46" s="21">
        <f t="shared" si="45"/>
        <v>1.0240891907743028</v>
      </c>
      <c r="AH46" s="6">
        <f t="shared" si="46"/>
        <v>1.2920300232699957</v>
      </c>
      <c r="AI46" s="6">
        <f t="shared" si="47"/>
        <v>2.2254521120201889</v>
      </c>
      <c r="AK46" s="6">
        <f t="shared" si="48"/>
        <v>-1.7602299640544907</v>
      </c>
      <c r="AL46" s="6">
        <f t="shared" si="49"/>
        <v>-85.829978566224554</v>
      </c>
      <c r="AM46" s="6">
        <f t="shared" si="50"/>
        <v>-17.744671625056931</v>
      </c>
      <c r="AN46" s="6">
        <f t="shared" si="51"/>
        <v>-4.5739212599008612</v>
      </c>
      <c r="AO46" s="6">
        <f t="shared" si="52"/>
        <v>-22.318592884957791</v>
      </c>
      <c r="AP46" s="6">
        <f t="shared" si="53"/>
        <v>70.091198584763163</v>
      </c>
    </row>
    <row r="47" spans="16:42" s="2" customFormat="1" x14ac:dyDescent="0.2">
      <c r="P47" s="14"/>
      <c r="Q47" s="15"/>
      <c r="S47" s="6">
        <v>50000</v>
      </c>
      <c r="T47" s="20">
        <f t="shared" si="32"/>
        <v>36000000000</v>
      </c>
      <c r="U47" s="20">
        <f t="shared" si="37"/>
        <v>-903006769.31571817</v>
      </c>
      <c r="V47" s="20">
        <f t="shared" si="33"/>
        <v>1360333.3333333333</v>
      </c>
      <c r="W47" s="20">
        <f t="shared" si="38"/>
        <v>-677.25507698678871</v>
      </c>
      <c r="X47" s="21">
        <f t="shared" si="39"/>
        <v>19.854317045993916</v>
      </c>
      <c r="Y47" s="21">
        <f t="shared" si="34"/>
        <v>3.3333333333333335E-3</v>
      </c>
      <c r="Z47" s="21">
        <f t="shared" si="40"/>
        <v>-0.1061032953945969</v>
      </c>
      <c r="AA47" s="21">
        <f t="shared" si="35"/>
        <v>1.6686666666666667</v>
      </c>
      <c r="AB47" s="21">
        <f t="shared" si="41"/>
        <v>-6.3661977236758135E-2</v>
      </c>
      <c r="AC47" s="21">
        <f t="shared" si="42"/>
        <v>0.3178539859663172</v>
      </c>
      <c r="AD47" s="21">
        <f t="shared" si="36"/>
        <v>2467401100272.3394</v>
      </c>
      <c r="AE47" s="21">
        <f t="shared" si="43"/>
        <v>2368705056261.4458</v>
      </c>
      <c r="AF47" s="21">
        <f t="shared" si="44"/>
        <v>196349540849.36206</v>
      </c>
      <c r="AG47" s="21">
        <f t="shared" si="45"/>
        <v>1.0381062118808628</v>
      </c>
      <c r="AH47" s="6">
        <f t="shared" si="46"/>
        <v>1.0482005593134902</v>
      </c>
      <c r="AI47" s="6">
        <f t="shared" si="47"/>
        <v>0.40888774207100009</v>
      </c>
      <c r="AK47" s="6">
        <f t="shared" si="48"/>
        <v>-1.4083533527782608</v>
      </c>
      <c r="AL47" s="6">
        <f t="shared" si="49"/>
        <v>-86.015736985748475</v>
      </c>
      <c r="AM47" s="6">
        <f t="shared" si="50"/>
        <v>-21.801409486351808</v>
      </c>
      <c r="AN47" s="6">
        <f t="shared" si="51"/>
        <v>-5.710593137499643</v>
      </c>
      <c r="AO47" s="6">
        <f t="shared" si="52"/>
        <v>-27.512002623851451</v>
      </c>
      <c r="AP47" s="6">
        <f t="shared" si="53"/>
        <v>65.063907037621817</v>
      </c>
    </row>
    <row r="48" spans="16:42" s="2" customFormat="1" x14ac:dyDescent="0.2">
      <c r="P48" s="14"/>
      <c r="Q48" s="15"/>
      <c r="S48" s="6">
        <v>60000</v>
      </c>
      <c r="T48" s="20">
        <f t="shared" ref="T48:T57" si="54">$C$12*$C$17*1000000000</f>
        <v>36000000000</v>
      </c>
      <c r="U48" s="20">
        <f t="shared" si="37"/>
        <v>-752505641.09643185</v>
      </c>
      <c r="V48" s="20">
        <f t="shared" ref="V48:V57" si="55">$C$12*1000000+$C$17*1000</f>
        <v>1360333.3333333333</v>
      </c>
      <c r="W48" s="20">
        <f t="shared" si="38"/>
        <v>-564.37923082232396</v>
      </c>
      <c r="X48" s="21">
        <f t="shared" si="39"/>
        <v>19.852410406242281</v>
      </c>
      <c r="Y48" s="21">
        <f t="shared" ref="Y48:Y57" si="56">$C$8*$C$15/1000</f>
        <v>3.3333333333333335E-3</v>
      </c>
      <c r="Z48" s="21">
        <f t="shared" si="40"/>
        <v>-8.8419412828830743E-2</v>
      </c>
      <c r="AA48" s="21">
        <f t="shared" ref="AA48:AA57" si="57">$C$8+$C$15/1000</f>
        <v>1.6686666666666667</v>
      </c>
      <c r="AB48" s="21">
        <f t="shared" si="41"/>
        <v>-5.3051647697298449E-2</v>
      </c>
      <c r="AC48" s="21">
        <f t="shared" si="42"/>
        <v>0.26499462050251882</v>
      </c>
      <c r="AD48" s="21">
        <f t="shared" ref="AD48:AD57" si="58">(2*PI()*$C$9*500)^2</f>
        <v>2467401100272.3394</v>
      </c>
      <c r="AE48" s="21">
        <f t="shared" si="43"/>
        <v>2325278796896.6523</v>
      </c>
      <c r="AF48" s="21">
        <f t="shared" si="44"/>
        <v>235619449019.23447</v>
      </c>
      <c r="AG48" s="21">
        <f t="shared" si="45"/>
        <v>1.0557145167209847</v>
      </c>
      <c r="AH48" s="6">
        <f t="shared" si="46"/>
        <v>0.88862142179694792</v>
      </c>
      <c r="AI48" s="6">
        <f t="shared" si="47"/>
        <v>-1.02566443058923</v>
      </c>
      <c r="AK48" s="6">
        <f t="shared" si="48"/>
        <v>-1.1737044938646788</v>
      </c>
      <c r="AL48" s="6">
        <f t="shared" si="49"/>
        <v>-86.020040392633859</v>
      </c>
      <c r="AM48" s="6">
        <f t="shared" si="50"/>
        <v>-25.641005824305278</v>
      </c>
      <c r="AN48" s="6">
        <f t="shared" si="51"/>
        <v>-6.8427734126309403</v>
      </c>
      <c r="AO48" s="6">
        <f t="shared" si="52"/>
        <v>-32.483779236936215</v>
      </c>
      <c r="AP48" s="6">
        <f t="shared" si="53"/>
        <v>60.32247587656525</v>
      </c>
    </row>
    <row r="49" spans="16:42" s="2" customFormat="1" x14ac:dyDescent="0.2">
      <c r="P49" s="14"/>
      <c r="Q49" s="15"/>
      <c r="S49" s="6">
        <v>70000</v>
      </c>
      <c r="T49" s="20">
        <f t="shared" si="54"/>
        <v>36000000000</v>
      </c>
      <c r="U49" s="20">
        <f t="shared" si="37"/>
        <v>-645004835.22551298</v>
      </c>
      <c r="V49" s="20">
        <f t="shared" si="55"/>
        <v>1360333.3333333333</v>
      </c>
      <c r="W49" s="20">
        <f t="shared" si="38"/>
        <v>-483.75362641913478</v>
      </c>
      <c r="X49" s="21">
        <f t="shared" si="39"/>
        <v>19.851260673968579</v>
      </c>
      <c r="Y49" s="21">
        <f t="shared" si="56"/>
        <v>3.3333333333333335E-3</v>
      </c>
      <c r="Z49" s="21">
        <f t="shared" si="40"/>
        <v>-7.5788068138997786E-2</v>
      </c>
      <c r="AA49" s="21">
        <f t="shared" si="57"/>
        <v>1.6686666666666667</v>
      </c>
      <c r="AB49" s="21">
        <f t="shared" si="41"/>
        <v>-4.5472840883398667E-2</v>
      </c>
      <c r="AC49" s="21">
        <f t="shared" si="42"/>
        <v>0.2272268805357513</v>
      </c>
      <c r="AD49" s="21">
        <f t="shared" si="58"/>
        <v>2467401100272.3394</v>
      </c>
      <c r="AE49" s="21">
        <f t="shared" si="43"/>
        <v>2273956854010.9878</v>
      </c>
      <c r="AF49" s="21">
        <f t="shared" si="44"/>
        <v>274889357189.10687</v>
      </c>
      <c r="AG49" s="21">
        <f t="shared" si="45"/>
        <v>1.0772270145314906</v>
      </c>
      <c r="AH49" s="6">
        <f t="shared" si="46"/>
        <v>0.77745456385330058</v>
      </c>
      <c r="AI49" s="6">
        <f t="shared" si="47"/>
        <v>-2.1864996535952161</v>
      </c>
      <c r="AK49" s="6">
        <f t="shared" si="48"/>
        <v>-1.0060720714485214</v>
      </c>
      <c r="AL49" s="6">
        <f t="shared" si="49"/>
        <v>-85.920641897506684</v>
      </c>
      <c r="AM49" s="6">
        <f t="shared" si="50"/>
        <v>-29.248826336546969</v>
      </c>
      <c r="AN49" s="6">
        <f t="shared" si="51"/>
        <v>-7.9696103943213599</v>
      </c>
      <c r="AO49" s="6">
        <f t="shared" si="52"/>
        <v>-37.218436730868326</v>
      </c>
      <c r="AP49" s="6">
        <f t="shared" si="53"/>
        <v>55.854849300176483</v>
      </c>
    </row>
    <row r="50" spans="16:42" s="2" customFormat="1" x14ac:dyDescent="0.2">
      <c r="P50" s="14"/>
      <c r="Q50" s="15"/>
      <c r="S50" s="6">
        <v>80000</v>
      </c>
      <c r="T50" s="20">
        <f t="shared" si="54"/>
        <v>36000000000</v>
      </c>
      <c r="U50" s="20">
        <f t="shared" si="37"/>
        <v>-564379230.8223238</v>
      </c>
      <c r="V50" s="20">
        <f t="shared" si="55"/>
        <v>1360333.3333333333</v>
      </c>
      <c r="W50" s="20">
        <f t="shared" si="38"/>
        <v>-423.28442311674291</v>
      </c>
      <c r="X50" s="21">
        <f t="shared" si="39"/>
        <v>19.850514417809954</v>
      </c>
      <c r="Y50" s="21">
        <f t="shared" si="56"/>
        <v>3.3333333333333335E-3</v>
      </c>
      <c r="Z50" s="21">
        <f t="shared" si="40"/>
        <v>-6.6314559621623054E-2</v>
      </c>
      <c r="AA50" s="21">
        <f t="shared" si="57"/>
        <v>1.6686666666666667</v>
      </c>
      <c r="AB50" s="21">
        <f t="shared" si="41"/>
        <v>-3.9788735772973829E-2</v>
      </c>
      <c r="AC50" s="21">
        <f t="shared" si="42"/>
        <v>0.19889956464690997</v>
      </c>
      <c r="AD50" s="21">
        <f t="shared" si="58"/>
        <v>2467401100272.3394</v>
      </c>
      <c r="AE50" s="21">
        <f t="shared" si="43"/>
        <v>2214739227604.4517</v>
      </c>
      <c r="AF50" s="21">
        <f t="shared" si="44"/>
        <v>314159265358.97931</v>
      </c>
      <c r="AG50" s="21">
        <f t="shared" si="45"/>
        <v>1.1030400030152017</v>
      </c>
      <c r="AH50" s="6">
        <f t="shared" si="46"/>
        <v>0.69681396185128874</v>
      </c>
      <c r="AI50" s="6">
        <f t="shared" si="47"/>
        <v>-3.1376631217120936</v>
      </c>
      <c r="AK50" s="6">
        <f t="shared" si="48"/>
        <v>-0.88033558161883663</v>
      </c>
      <c r="AL50" s="6">
        <f t="shared" si="49"/>
        <v>-85.756484176346376</v>
      </c>
      <c r="AM50" s="6">
        <f t="shared" si="50"/>
        <v>-32.61924307119282</v>
      </c>
      <c r="AN50" s="6">
        <f t="shared" si="51"/>
        <v>-9.0902769208223226</v>
      </c>
      <c r="AO50" s="6">
        <f t="shared" si="52"/>
        <v>-41.709519992015146</v>
      </c>
      <c r="AP50" s="6">
        <f t="shared" si="53"/>
        <v>51.653660250019641</v>
      </c>
    </row>
    <row r="51" spans="16:42" s="2" customFormat="1" x14ac:dyDescent="0.2">
      <c r="P51" s="14"/>
      <c r="Q51" s="15"/>
      <c r="S51" s="6">
        <v>90000</v>
      </c>
      <c r="T51" s="20">
        <f t="shared" si="54"/>
        <v>36000000000</v>
      </c>
      <c r="U51" s="20">
        <f t="shared" si="37"/>
        <v>-501670427.39762127</v>
      </c>
      <c r="V51" s="20">
        <f t="shared" si="55"/>
        <v>1360333.3333333333</v>
      </c>
      <c r="W51" s="20">
        <f t="shared" si="38"/>
        <v>-376.25282054821594</v>
      </c>
      <c r="X51" s="21">
        <f t="shared" si="39"/>
        <v>19.850002770807922</v>
      </c>
      <c r="Y51" s="21">
        <f t="shared" si="56"/>
        <v>3.3333333333333335E-3</v>
      </c>
      <c r="Z51" s="21">
        <f t="shared" si="40"/>
        <v>-5.8946275219220495E-2</v>
      </c>
      <c r="AA51" s="21">
        <f t="shared" si="57"/>
        <v>1.6686666666666667</v>
      </c>
      <c r="AB51" s="21">
        <f t="shared" si="41"/>
        <v>-3.5367765131532294E-2</v>
      </c>
      <c r="AC51" s="21">
        <f t="shared" si="42"/>
        <v>0.1768693287469299</v>
      </c>
      <c r="AD51" s="21">
        <f t="shared" si="58"/>
        <v>2467401100272.3394</v>
      </c>
      <c r="AE51" s="21">
        <f t="shared" si="43"/>
        <v>2147625917677.0442</v>
      </c>
      <c r="AF51" s="21">
        <f t="shared" si="44"/>
        <v>353429173528.85168</v>
      </c>
      <c r="AG51" s="21">
        <f t="shared" si="45"/>
        <v>1.133648634260559</v>
      </c>
      <c r="AH51" s="6">
        <f t="shared" si="46"/>
        <v>0.63681245826440747</v>
      </c>
      <c r="AI51" s="6">
        <f t="shared" si="47"/>
        <v>-3.9197689775634865</v>
      </c>
      <c r="AK51" s="6">
        <f t="shared" si="48"/>
        <v>-0.78253424161347351</v>
      </c>
      <c r="AL51" s="6">
        <f t="shared" si="49"/>
        <v>-85.549231835375821</v>
      </c>
      <c r="AM51" s="6">
        <f t="shared" si="50"/>
        <v>-35.753887254436748</v>
      </c>
      <c r="AN51" s="6">
        <f t="shared" si="51"/>
        <v>-10.203973721731684</v>
      </c>
      <c r="AO51" s="6">
        <f t="shared" si="52"/>
        <v>-45.957860976168433</v>
      </c>
      <c r="AP51" s="6">
        <f t="shared" si="53"/>
        <v>47.710372946842256</v>
      </c>
    </row>
    <row r="52" spans="16:42" s="2" customFormat="1" x14ac:dyDescent="0.2">
      <c r="P52" s="14"/>
      <c r="Q52" s="15"/>
      <c r="S52" s="6">
        <v>100000</v>
      </c>
      <c r="T52" s="20">
        <f t="shared" si="54"/>
        <v>36000000000</v>
      </c>
      <c r="U52" s="20">
        <f t="shared" si="37"/>
        <v>-451503384.65785909</v>
      </c>
      <c r="V52" s="20">
        <f t="shared" si="55"/>
        <v>1360333.3333333333</v>
      </c>
      <c r="W52" s="20">
        <f t="shared" si="38"/>
        <v>-338.62753849339435</v>
      </c>
      <c r="X52" s="21">
        <f t="shared" si="39"/>
        <v>19.849636784613693</v>
      </c>
      <c r="Y52" s="21">
        <f t="shared" si="56"/>
        <v>3.3333333333333335E-3</v>
      </c>
      <c r="Z52" s="21">
        <f t="shared" si="40"/>
        <v>-5.3051647697298449E-2</v>
      </c>
      <c r="AA52" s="21">
        <f t="shared" si="57"/>
        <v>1.6686666666666667</v>
      </c>
      <c r="AB52" s="21">
        <f t="shared" si="41"/>
        <v>-3.1830988618379068E-2</v>
      </c>
      <c r="AC52" s="21">
        <f t="shared" si="42"/>
        <v>0.15924868844964557</v>
      </c>
      <c r="AD52" s="21">
        <f t="shared" si="58"/>
        <v>2467401100272.3394</v>
      </c>
      <c r="AE52" s="21">
        <f t="shared" si="43"/>
        <v>2072616924228.7651</v>
      </c>
      <c r="AF52" s="21">
        <f t="shared" si="44"/>
        <v>392699081698.72412</v>
      </c>
      <c r="AG52" s="21">
        <f t="shared" si="45"/>
        <v>1.1696664107111285</v>
      </c>
      <c r="AH52" s="6">
        <f t="shared" si="46"/>
        <v>0.59157584079464065</v>
      </c>
      <c r="AI52" s="6">
        <f t="shared" si="47"/>
        <v>-4.5597914069517218</v>
      </c>
      <c r="AK52" s="6">
        <f t="shared" si="48"/>
        <v>-0.70428965334638527</v>
      </c>
      <c r="AL52" s="6">
        <f t="shared" si="49"/>
        <v>-85.311901525847489</v>
      </c>
      <c r="AM52" s="6">
        <f t="shared" si="50"/>
        <v>-38.659808254090088</v>
      </c>
      <c r="AN52" s="6">
        <f t="shared" si="51"/>
        <v>-11.309932474020213</v>
      </c>
      <c r="AO52" s="6">
        <f t="shared" si="52"/>
        <v>-49.969740728110303</v>
      </c>
      <c r="AP52" s="6">
        <f t="shared" si="53"/>
        <v>44.014068092695823</v>
      </c>
    </row>
    <row r="53" spans="16:42" s="2" customFormat="1" x14ac:dyDescent="0.2">
      <c r="P53" s="14"/>
      <c r="Q53" s="15"/>
      <c r="S53" s="6">
        <v>200000</v>
      </c>
      <c r="T53" s="20">
        <f t="shared" si="54"/>
        <v>36000000000</v>
      </c>
      <c r="U53" s="20">
        <f t="shared" si="37"/>
        <v>-225751692.32892954</v>
      </c>
      <c r="V53" s="20">
        <f t="shared" si="55"/>
        <v>1360333.3333333333</v>
      </c>
      <c r="W53" s="20">
        <f t="shared" si="38"/>
        <v>-169.31376924669718</v>
      </c>
      <c r="X53" s="21">
        <f t="shared" si="39"/>
        <v>19.84846654655858</v>
      </c>
      <c r="Y53" s="21">
        <f t="shared" si="56"/>
        <v>3.3333333333333335E-3</v>
      </c>
      <c r="Z53" s="21">
        <f t="shared" si="40"/>
        <v>-2.6525823848649224E-2</v>
      </c>
      <c r="AA53" s="21">
        <f t="shared" si="57"/>
        <v>1.6686666666666667</v>
      </c>
      <c r="AB53" s="21">
        <f t="shared" si="41"/>
        <v>-1.5915494309189534E-2</v>
      </c>
      <c r="AC53" s="21">
        <f t="shared" si="42"/>
        <v>8.0103556876561011E-2</v>
      </c>
      <c r="AD53" s="21">
        <f t="shared" si="58"/>
        <v>2467401100272.3394</v>
      </c>
      <c r="AE53" s="21">
        <f t="shared" si="43"/>
        <v>888264396098.04224</v>
      </c>
      <c r="AF53" s="21">
        <f t="shared" si="44"/>
        <v>785398163397.44824</v>
      </c>
      <c r="AG53" s="21">
        <f t="shared" si="45"/>
        <v>2.0809809882909978</v>
      </c>
      <c r="AH53" s="6">
        <f t="shared" si="46"/>
        <v>0.52937917836693094</v>
      </c>
      <c r="AI53" s="6">
        <f t="shared" si="47"/>
        <v>-5.5246628888830109</v>
      </c>
      <c r="AK53" s="6">
        <f t="shared" si="48"/>
        <v>-0.35215895379033568</v>
      </c>
      <c r="AL53" s="6">
        <f t="shared" si="49"/>
        <v>-82.291082146205369</v>
      </c>
      <c r="AM53" s="6">
        <f t="shared" si="50"/>
        <v>-57.994616791916499</v>
      </c>
      <c r="AN53" s="6">
        <f t="shared" si="51"/>
        <v>-21.801409486351812</v>
      </c>
      <c r="AO53" s="6">
        <f t="shared" si="52"/>
        <v>-79.796026278268315</v>
      </c>
      <c r="AP53" s="6">
        <f t="shared" si="53"/>
        <v>17.56073262173598</v>
      </c>
    </row>
    <row r="54" spans="16:42" s="2" customFormat="1" x14ac:dyDescent="0.2">
      <c r="P54" s="14"/>
      <c r="Q54" s="15"/>
      <c r="S54" s="6">
        <v>300000</v>
      </c>
      <c r="T54" s="20">
        <f t="shared" si="54"/>
        <v>36000000000</v>
      </c>
      <c r="U54" s="20">
        <f t="shared" si="37"/>
        <v>-150501128.21928635</v>
      </c>
      <c r="V54" s="20">
        <f t="shared" si="55"/>
        <v>1360333.3333333333</v>
      </c>
      <c r="W54" s="20">
        <f t="shared" si="38"/>
        <v>-112.87584616446478</v>
      </c>
      <c r="X54" s="21">
        <f t="shared" si="39"/>
        <v>19.84824982822407</v>
      </c>
      <c r="Y54" s="21">
        <f t="shared" si="56"/>
        <v>3.3333333333333335E-3</v>
      </c>
      <c r="Z54" s="21">
        <f t="shared" si="40"/>
        <v>-1.7683882565766151E-2</v>
      </c>
      <c r="AA54" s="21">
        <f t="shared" si="57"/>
        <v>1.6686666666666667</v>
      </c>
      <c r="AB54" s="21">
        <f t="shared" si="41"/>
        <v>-1.061032953945969E-2</v>
      </c>
      <c r="AC54" s="21">
        <f t="shared" si="42"/>
        <v>5.3920103847833731E-2</v>
      </c>
      <c r="AD54" s="21">
        <f t="shared" si="58"/>
        <v>2467401100272.3394</v>
      </c>
      <c r="AE54" s="21">
        <f t="shared" si="43"/>
        <v>-1085656484119.8296</v>
      </c>
      <c r="AF54" s="21">
        <f t="shared" si="44"/>
        <v>1178097245096.1724</v>
      </c>
      <c r="AG54" s="21">
        <f t="shared" si="45"/>
        <v>1.5401526921202136</v>
      </c>
      <c r="AH54" s="6">
        <f t="shared" si="46"/>
        <v>0.26372827835114626</v>
      </c>
      <c r="AI54" s="6">
        <f t="shared" si="47"/>
        <v>-11.576866006830411</v>
      </c>
      <c r="AK54" s="6">
        <f t="shared" si="48"/>
        <v>-0.23477438009506946</v>
      </c>
      <c r="AL54" s="6">
        <f t="shared" si="49"/>
        <v>-78.960936419267924</v>
      </c>
      <c r="AM54" s="6">
        <f t="shared" si="50"/>
        <v>-67.38013505195957</v>
      </c>
      <c r="AN54" s="6">
        <f t="shared" si="51"/>
        <v>-30.963756532073521</v>
      </c>
      <c r="AO54" s="6">
        <f t="shared" si="52"/>
        <v>-98.343891584033088</v>
      </c>
      <c r="AP54" s="6">
        <f t="shared" si="53"/>
        <v>2.4603976166039274</v>
      </c>
    </row>
    <row r="55" spans="16:42" s="2" customFormat="1" x14ac:dyDescent="0.2">
      <c r="P55" s="14"/>
      <c r="Q55" s="15"/>
      <c r="S55" s="6">
        <v>400000</v>
      </c>
      <c r="T55" s="20">
        <f t="shared" si="54"/>
        <v>36000000000</v>
      </c>
      <c r="U55" s="20">
        <f t="shared" si="37"/>
        <v>-112875846.16446477</v>
      </c>
      <c r="V55" s="20">
        <f t="shared" si="55"/>
        <v>1360333.3333333333</v>
      </c>
      <c r="W55" s="20">
        <f t="shared" si="38"/>
        <v>-84.656884623348589</v>
      </c>
      <c r="X55" s="21">
        <f t="shared" si="39"/>
        <v>19.848173976247079</v>
      </c>
      <c r="Y55" s="21">
        <f t="shared" si="56"/>
        <v>3.3333333333333335E-3</v>
      </c>
      <c r="Z55" s="21">
        <f t="shared" si="40"/>
        <v>-1.3262911924324612E-2</v>
      </c>
      <c r="AA55" s="21">
        <f t="shared" si="57"/>
        <v>1.6686666666666667</v>
      </c>
      <c r="AB55" s="21">
        <f t="shared" si="41"/>
        <v>-7.9577471545947669E-3</v>
      </c>
      <c r="AC55" s="21">
        <f t="shared" si="42"/>
        <v>4.0976493542228085E-2</v>
      </c>
      <c r="AD55" s="21">
        <f t="shared" si="58"/>
        <v>2467401100272.3394</v>
      </c>
      <c r="AE55" s="21">
        <f t="shared" si="43"/>
        <v>-3849145716424.8491</v>
      </c>
      <c r="AF55" s="21">
        <f t="shared" si="44"/>
        <v>1570796326794.8965</v>
      </c>
      <c r="AG55" s="21">
        <f t="shared" si="45"/>
        <v>0.5935073754446567</v>
      </c>
      <c r="AH55" s="6">
        <f t="shared" si="46"/>
        <v>7.7232741831525509E-2</v>
      </c>
      <c r="AI55" s="6">
        <f t="shared" si="47"/>
        <v>-22.243970940895391</v>
      </c>
      <c r="AK55" s="6">
        <f t="shared" si="48"/>
        <v>-0.17608124294105121</v>
      </c>
      <c r="AL55" s="6">
        <f t="shared" si="49"/>
        <v>-75.61896039111312</v>
      </c>
      <c r="AM55" s="6">
        <f t="shared" si="50"/>
        <v>-72.645975363738671</v>
      </c>
      <c r="AN55" s="6">
        <f t="shared" si="51"/>
        <v>-38.659808254090095</v>
      </c>
      <c r="AO55" s="6">
        <f t="shared" si="52"/>
        <v>-111.30578361782877</v>
      </c>
      <c r="AP55" s="6">
        <f t="shared" si="53"/>
        <v>-7.1008252518829522</v>
      </c>
    </row>
    <row r="56" spans="16:42" s="2" customFormat="1" x14ac:dyDescent="0.2">
      <c r="P56" s="14"/>
      <c r="Q56" s="15"/>
      <c r="S56" s="6">
        <v>500000</v>
      </c>
      <c r="T56" s="20">
        <f t="shared" si="54"/>
        <v>36000000000</v>
      </c>
      <c r="U56" s="20">
        <f t="shared" si="37"/>
        <v>-90300676.931571826</v>
      </c>
      <c r="V56" s="20">
        <f t="shared" si="55"/>
        <v>1360333.3333333333</v>
      </c>
      <c r="W56" s="20">
        <f t="shared" si="38"/>
        <v>-67.725507698678868</v>
      </c>
      <c r="X56" s="21">
        <f t="shared" si="39"/>
        <v>19.848138867519431</v>
      </c>
      <c r="Y56" s="21">
        <f t="shared" si="56"/>
        <v>3.3333333333333335E-3</v>
      </c>
      <c r="Z56" s="21">
        <f t="shared" si="40"/>
        <v>-1.0610329539459689E-2</v>
      </c>
      <c r="AA56" s="21">
        <f t="shared" si="57"/>
        <v>1.6686666666666667</v>
      </c>
      <c r="AB56" s="21">
        <f t="shared" si="41"/>
        <v>-6.3661977236758134E-3</v>
      </c>
      <c r="AC56" s="21">
        <f t="shared" si="42"/>
        <v>3.3324597001799523E-2</v>
      </c>
      <c r="AD56" s="21">
        <f t="shared" si="58"/>
        <v>2467401100272.3394</v>
      </c>
      <c r="AE56" s="21">
        <f t="shared" si="43"/>
        <v>-7402203300817.0176</v>
      </c>
      <c r="AF56" s="21">
        <f t="shared" si="44"/>
        <v>1963495408493.6206</v>
      </c>
      <c r="AG56" s="21">
        <f t="shared" si="45"/>
        <v>0.3221910095604314</v>
      </c>
      <c r="AH56" s="6">
        <f t="shared" si="46"/>
        <v>3.4097151267994577E-2</v>
      </c>
      <c r="AI56" s="6">
        <f t="shared" si="47"/>
        <v>-29.345638074267907</v>
      </c>
      <c r="AK56" s="6">
        <f t="shared" si="48"/>
        <v>-0.14086516389660597</v>
      </c>
      <c r="AL56" s="6">
        <f t="shared" si="49"/>
        <v>-72.340815123102203</v>
      </c>
      <c r="AM56" s="6">
        <f t="shared" si="50"/>
        <v>-75.963756532073518</v>
      </c>
      <c r="AN56" s="6">
        <f t="shared" si="51"/>
        <v>-45</v>
      </c>
      <c r="AO56" s="6">
        <f t="shared" si="52"/>
        <v>-120.96375653207352</v>
      </c>
      <c r="AP56" s="6">
        <f t="shared" si="53"/>
        <v>-13.445436819072313</v>
      </c>
    </row>
    <row r="57" spans="16:42" s="2" customFormat="1" x14ac:dyDescent="0.2">
      <c r="P57" s="14"/>
      <c r="Q57" s="15"/>
      <c r="S57" s="6">
        <v>600000</v>
      </c>
      <c r="T57" s="20">
        <f t="shared" si="54"/>
        <v>36000000000</v>
      </c>
      <c r="U57" s="20">
        <f t="shared" si="37"/>
        <v>-75250564.109643176</v>
      </c>
      <c r="V57" s="20">
        <f t="shared" si="55"/>
        <v>1360333.3333333333</v>
      </c>
      <c r="W57" s="20">
        <f t="shared" si="38"/>
        <v>-56.437923082232388</v>
      </c>
      <c r="X57" s="21">
        <f t="shared" si="39"/>
        <v>19.848119796085747</v>
      </c>
      <c r="Y57" s="21">
        <f t="shared" si="56"/>
        <v>3.3333333333333335E-3</v>
      </c>
      <c r="Z57" s="21">
        <f t="shared" si="40"/>
        <v>-8.8419412828830753E-3</v>
      </c>
      <c r="AA57" s="21">
        <f t="shared" si="57"/>
        <v>1.6686666666666667</v>
      </c>
      <c r="AB57" s="21">
        <f t="shared" si="41"/>
        <v>-5.3051647697298452E-3</v>
      </c>
      <c r="AC57" s="21">
        <f t="shared" si="42"/>
        <v>2.8314060239161339E-2</v>
      </c>
      <c r="AD57" s="21">
        <f t="shared" si="58"/>
        <v>2467401100272.3394</v>
      </c>
      <c r="AE57" s="21">
        <f t="shared" si="43"/>
        <v>-11744829237296.336</v>
      </c>
      <c r="AF57" s="21">
        <f t="shared" si="44"/>
        <v>2356194490192.3447</v>
      </c>
      <c r="AG57" s="21">
        <f t="shared" si="45"/>
        <v>0.20597992768393766</v>
      </c>
      <c r="AH57" s="6">
        <f t="shared" si="46"/>
        <v>1.8521084289264255E-2</v>
      </c>
      <c r="AI57" s="6">
        <f t="shared" si="47"/>
        <v>-34.646671835738395</v>
      </c>
      <c r="AK57" s="6">
        <f t="shared" si="48"/>
        <v>-0.11738771332896283</v>
      </c>
      <c r="AL57" s="6">
        <f t="shared" si="49"/>
        <v>-69.161843692294156</v>
      </c>
      <c r="AM57" s="6">
        <f t="shared" si="50"/>
        <v>-78.231711067979361</v>
      </c>
      <c r="AN57" s="6">
        <f t="shared" si="51"/>
        <v>-50.19442890773481</v>
      </c>
      <c r="AO57" s="6">
        <f t="shared" si="52"/>
        <v>-128.42613997571416</v>
      </c>
      <c r="AP57" s="6">
        <f t="shared" si="53"/>
        <v>-17.705371381337272</v>
      </c>
    </row>
    <row r="58" spans="16:42" s="2" customFormat="1" x14ac:dyDescent="0.2">
      <c r="P58" s="14"/>
      <c r="Q58" s="15"/>
      <c r="S58" s="6">
        <v>700000</v>
      </c>
      <c r="T58" s="20">
        <f t="shared" ref="T58:T70" si="59">$C$12*$C$17*1000000000</f>
        <v>36000000000</v>
      </c>
      <c r="U58" s="20">
        <f t="shared" si="37"/>
        <v>-64500483.522551306</v>
      </c>
      <c r="V58" s="20">
        <f t="shared" ref="V58:V70" si="60">$C$12*1000000+$C$17*1000</f>
        <v>1360333.3333333333</v>
      </c>
      <c r="W58" s="20">
        <f t="shared" si="38"/>
        <v>-48.375362641913483</v>
      </c>
      <c r="X58" s="21">
        <f t="shared" si="39"/>
        <v>19.84810829660389</v>
      </c>
      <c r="Y58" s="21">
        <f t="shared" ref="Y58:Y70" si="61">$C$8*$C$15/1000</f>
        <v>3.3333333333333335E-3</v>
      </c>
      <c r="Z58" s="21">
        <f t="shared" si="40"/>
        <v>-7.5788068138997787E-3</v>
      </c>
      <c r="AA58" s="21">
        <f t="shared" ref="AA58:AA70" si="62">$C$8+$C$15/1000</f>
        <v>1.6686666666666667</v>
      </c>
      <c r="AB58" s="21">
        <f t="shared" si="41"/>
        <v>-4.5472840883398671E-3</v>
      </c>
      <c r="AC58" s="21">
        <f t="shared" si="42"/>
        <v>2.4808511389486022E-2</v>
      </c>
      <c r="AD58" s="21">
        <f t="shared" ref="AD58:AD70" si="63">(2*PI()*$C$9*500)^2</f>
        <v>2467401100272.3394</v>
      </c>
      <c r="AE58" s="21">
        <f t="shared" si="43"/>
        <v>-16877023525862.797</v>
      </c>
      <c r="AF58" s="21">
        <f t="shared" si="44"/>
        <v>2748893571891.0684</v>
      </c>
      <c r="AG58" s="21">
        <f t="shared" si="45"/>
        <v>0.14429731321081204</v>
      </c>
      <c r="AH58" s="6">
        <f t="shared" si="46"/>
        <v>1.1368366177885843E-2</v>
      </c>
      <c r="AI58" s="6">
        <f t="shared" si="47"/>
        <v>-38.886038922452677</v>
      </c>
      <c r="AK58" s="6">
        <f t="shared" si="48"/>
        <v>-0.10061807966224104</v>
      </c>
      <c r="AL58" s="6">
        <f t="shared" si="49"/>
        <v>-66.102867510133507</v>
      </c>
      <c r="AM58" s="6">
        <f t="shared" si="50"/>
        <v>-79.875328344602195</v>
      </c>
      <c r="AN58" s="6">
        <f t="shared" si="51"/>
        <v>-54.462322208025618</v>
      </c>
      <c r="AO58" s="6">
        <f t="shared" si="52"/>
        <v>-134.33765055262782</v>
      </c>
      <c r="AP58" s="6">
        <f t="shared" si="53"/>
        <v>-20.541136142423568</v>
      </c>
    </row>
    <row r="59" spans="16:42" s="2" customFormat="1" x14ac:dyDescent="0.2">
      <c r="P59" s="14"/>
      <c r="Q59" s="15"/>
      <c r="S59" s="6">
        <v>800000</v>
      </c>
      <c r="T59" s="20">
        <f t="shared" si="59"/>
        <v>36000000000</v>
      </c>
      <c r="U59" s="20">
        <f t="shared" si="37"/>
        <v>-56437923.082232386</v>
      </c>
      <c r="V59" s="20">
        <f t="shared" si="60"/>
        <v>1360333.3333333333</v>
      </c>
      <c r="W59" s="20">
        <f t="shared" si="38"/>
        <v>-42.328442311674294</v>
      </c>
      <c r="X59" s="21">
        <f t="shared" si="39"/>
        <v>19.848100832994295</v>
      </c>
      <c r="Y59" s="21">
        <f t="shared" si="61"/>
        <v>3.3333333333333335E-3</v>
      </c>
      <c r="Z59" s="21">
        <f t="shared" si="40"/>
        <v>-6.6314559621623061E-3</v>
      </c>
      <c r="AA59" s="21">
        <f t="shared" si="62"/>
        <v>1.6686666666666667</v>
      </c>
      <c r="AB59" s="21">
        <f t="shared" si="41"/>
        <v>-3.9788735772973835E-3</v>
      </c>
      <c r="AC59" s="21">
        <f t="shared" si="42"/>
        <v>2.2239498955176403E-2</v>
      </c>
      <c r="AD59" s="21">
        <f t="shared" si="63"/>
        <v>2467401100272.3394</v>
      </c>
      <c r="AE59" s="21">
        <f t="shared" si="43"/>
        <v>-22798786166516.414</v>
      </c>
      <c r="AF59" s="21">
        <f t="shared" si="44"/>
        <v>3141592653589.793</v>
      </c>
      <c r="AG59" s="21">
        <f t="shared" si="45"/>
        <v>0.10721203050376689</v>
      </c>
      <c r="AH59" s="6">
        <f t="shared" si="46"/>
        <v>7.5719451628812971E-3</v>
      </c>
      <c r="AI59" s="6">
        <f t="shared" si="47"/>
        <v>-42.415850798402261</v>
      </c>
      <c r="AK59" s="6">
        <f t="shared" si="48"/>
        <v>-8.8040842231144098E-2</v>
      </c>
      <c r="AL59" s="6">
        <f t="shared" si="49"/>
        <v>-63.176770502376286</v>
      </c>
      <c r="AM59" s="6">
        <f t="shared" si="50"/>
        <v>-81.119340849479755</v>
      </c>
      <c r="AN59" s="6">
        <f t="shared" si="51"/>
        <v>-57.994616791916499</v>
      </c>
      <c r="AO59" s="6">
        <f t="shared" si="52"/>
        <v>-139.11395764139627</v>
      </c>
      <c r="AP59" s="6">
        <f t="shared" si="53"/>
        <v>-22.378768986003706</v>
      </c>
    </row>
    <row r="60" spans="16:42" s="2" customFormat="1" x14ac:dyDescent="0.2">
      <c r="P60" s="14"/>
      <c r="Q60" s="15"/>
      <c r="S60" s="6">
        <v>900000</v>
      </c>
      <c r="T60" s="20">
        <f t="shared" si="59"/>
        <v>36000000000</v>
      </c>
      <c r="U60" s="20">
        <f t="shared" si="37"/>
        <v>-50167042.73976212</v>
      </c>
      <c r="V60" s="20">
        <f t="shared" si="60"/>
        <v>1360333.3333333333</v>
      </c>
      <c r="W60" s="20">
        <f t="shared" si="38"/>
        <v>-37.625282054821589</v>
      </c>
      <c r="X60" s="21">
        <f t="shared" si="39"/>
        <v>19.848095715966505</v>
      </c>
      <c r="Y60" s="21">
        <f t="shared" si="61"/>
        <v>3.3333333333333335E-3</v>
      </c>
      <c r="Z60" s="21">
        <f t="shared" si="40"/>
        <v>-5.8946275219220502E-3</v>
      </c>
      <c r="AA60" s="21">
        <f t="shared" si="62"/>
        <v>1.6686666666666667</v>
      </c>
      <c r="AB60" s="21">
        <f t="shared" si="41"/>
        <v>-3.5367765131532297E-3</v>
      </c>
      <c r="AC60" s="21">
        <f t="shared" si="42"/>
        <v>2.029110903259039E-2</v>
      </c>
      <c r="AD60" s="21">
        <f t="shared" si="63"/>
        <v>2467401100272.3394</v>
      </c>
      <c r="AE60" s="21">
        <f t="shared" si="43"/>
        <v>-29510117159257.176</v>
      </c>
      <c r="AF60" s="21">
        <f t="shared" si="44"/>
        <v>3534291735288.5166</v>
      </c>
      <c r="AG60" s="21">
        <f t="shared" si="45"/>
        <v>8.3018759565240255E-2</v>
      </c>
      <c r="AH60" s="6">
        <f t="shared" si="46"/>
        <v>5.3495943661902873E-3</v>
      </c>
      <c r="AI60" s="6">
        <f t="shared" si="47"/>
        <v>-45.43358294351529</v>
      </c>
      <c r="AK60" s="6">
        <f t="shared" si="48"/>
        <v>-7.8258540155889511E-2</v>
      </c>
      <c r="AL60" s="6">
        <f t="shared" si="49"/>
        <v>-60.390979531597964</v>
      </c>
      <c r="AM60" s="6">
        <f t="shared" si="50"/>
        <v>-82.092837297041555</v>
      </c>
      <c r="AN60" s="6">
        <f t="shared" si="51"/>
        <v>-60.945395900922861</v>
      </c>
      <c r="AO60" s="6">
        <f t="shared" si="52"/>
        <v>-143.03823319796442</v>
      </c>
      <c r="AP60" s="6">
        <f t="shared" si="53"/>
        <v>-23.50747126971828</v>
      </c>
    </row>
    <row r="61" spans="16:42" s="2" customFormat="1" x14ac:dyDescent="0.2">
      <c r="P61" s="14"/>
      <c r="Q61" s="15"/>
      <c r="S61" s="6">
        <v>1000000</v>
      </c>
      <c r="T61" s="20">
        <f t="shared" si="59"/>
        <v>36000000000</v>
      </c>
      <c r="U61" s="20">
        <f t="shared" si="37"/>
        <v>-45150338.465785913</v>
      </c>
      <c r="V61" s="20">
        <f t="shared" si="60"/>
        <v>1360333.3333333333</v>
      </c>
      <c r="W61" s="20">
        <f t="shared" si="38"/>
        <v>-33.862753849339434</v>
      </c>
      <c r="X61" s="21">
        <f t="shared" si="39"/>
        <v>19.84809205578582</v>
      </c>
      <c r="Y61" s="21">
        <f t="shared" si="61"/>
        <v>3.3333333333333335E-3</v>
      </c>
      <c r="Z61" s="21">
        <f t="shared" si="40"/>
        <v>-5.3051647697298443E-3</v>
      </c>
      <c r="AA61" s="21">
        <f t="shared" si="62"/>
        <v>1.6686666666666667</v>
      </c>
      <c r="AB61" s="21">
        <f t="shared" si="41"/>
        <v>-3.1830988618379067E-3</v>
      </c>
      <c r="AC61" s="21">
        <f t="shared" si="42"/>
        <v>1.8773792193151229E-2</v>
      </c>
      <c r="AD61" s="21">
        <f t="shared" si="63"/>
        <v>2467401100272.3394</v>
      </c>
      <c r="AE61" s="21">
        <f t="shared" si="43"/>
        <v>-37011016504085.094</v>
      </c>
      <c r="AF61" s="21">
        <f t="shared" si="44"/>
        <v>3926990816987.2412</v>
      </c>
      <c r="AG61" s="21">
        <f t="shared" si="45"/>
        <v>6.6294542100776219E-2</v>
      </c>
      <c r="AH61" s="6">
        <f t="shared" si="46"/>
        <v>3.9524695228758304E-3</v>
      </c>
      <c r="AI61" s="6">
        <f t="shared" si="47"/>
        <v>-48.062629403742427</v>
      </c>
      <c r="AK61" s="6">
        <f t="shared" si="48"/>
        <v>-7.0432694978039681E-2</v>
      </c>
      <c r="AL61" s="6">
        <f t="shared" si="49"/>
        <v>-57.748796773761399</v>
      </c>
      <c r="AM61" s="6">
        <f t="shared" si="50"/>
        <v>-82.874983651098191</v>
      </c>
      <c r="AN61" s="6">
        <f t="shared" si="51"/>
        <v>-63.434948822922017</v>
      </c>
      <c r="AO61" s="6">
        <f t="shared" si="52"/>
        <v>-146.3099324740202</v>
      </c>
      <c r="AP61" s="6">
        <f t="shared" si="53"/>
        <v>-24.129161942759652</v>
      </c>
    </row>
    <row r="62" spans="16:42" s="2" customFormat="1" x14ac:dyDescent="0.2">
      <c r="P62" s="14"/>
      <c r="Q62" s="15"/>
      <c r="S62" s="6">
        <v>2000000</v>
      </c>
      <c r="T62" s="20">
        <f t="shared" si="59"/>
        <v>36000000000</v>
      </c>
      <c r="U62" s="20">
        <f t="shared" si="37"/>
        <v>-22575169.232892957</v>
      </c>
      <c r="V62" s="20">
        <f t="shared" si="60"/>
        <v>1360333.3333333333</v>
      </c>
      <c r="W62" s="20">
        <f t="shared" si="38"/>
        <v>-16.931376924669717</v>
      </c>
      <c r="X62" s="21">
        <f t="shared" si="39"/>
        <v>19.84808035283513</v>
      </c>
      <c r="Y62" s="21">
        <f t="shared" si="61"/>
        <v>3.3333333333333335E-3</v>
      </c>
      <c r="Z62" s="21">
        <f t="shared" si="40"/>
        <v>-2.6525823848649222E-3</v>
      </c>
      <c r="AA62" s="21">
        <f t="shared" si="62"/>
        <v>1.6686666666666667</v>
      </c>
      <c r="AB62" s="21">
        <f t="shared" si="41"/>
        <v>-1.5915494309189533E-3</v>
      </c>
      <c r="AC62" s="21">
        <f t="shared" si="42"/>
        <v>1.2764572621856393E-2</v>
      </c>
      <c r="AD62" s="21">
        <f t="shared" si="63"/>
        <v>2467401100272.3394</v>
      </c>
      <c r="AE62" s="21">
        <f t="shared" si="43"/>
        <v>-155446269317157.38</v>
      </c>
      <c r="AF62" s="21">
        <f t="shared" si="44"/>
        <v>7853981633974.4824</v>
      </c>
      <c r="AG62" s="21">
        <f t="shared" si="45"/>
        <v>1.5852794153736468E-2</v>
      </c>
      <c r="AH62" s="6">
        <f t="shared" si="46"/>
        <v>6.4261460396856723E-4</v>
      </c>
      <c r="AI62" s="6">
        <f t="shared" si="47"/>
        <v>-63.840988179148042</v>
      </c>
      <c r="AK62" s="6">
        <f t="shared" si="48"/>
        <v>-3.5216361617786927E-2</v>
      </c>
      <c r="AL62" s="6">
        <f t="shared" si="49"/>
        <v>-38.457239408804945</v>
      </c>
      <c r="AM62" s="6">
        <f t="shared" si="50"/>
        <v>-86.423665625002656</v>
      </c>
      <c r="AN62" s="6">
        <f t="shared" si="51"/>
        <v>-75.963756532073532</v>
      </c>
      <c r="AO62" s="6">
        <f t="shared" si="52"/>
        <v>-162.38742215707617</v>
      </c>
      <c r="AP62" s="6">
        <f t="shared" si="53"/>
        <v>-20.87987792749891</v>
      </c>
    </row>
    <row r="63" spans="16:42" s="2" customFormat="1" x14ac:dyDescent="0.2">
      <c r="P63" s="14"/>
      <c r="Q63" s="15"/>
      <c r="S63" s="6">
        <v>3000000</v>
      </c>
      <c r="T63" s="20">
        <f t="shared" si="59"/>
        <v>36000000000</v>
      </c>
      <c r="U63" s="20">
        <f t="shared" si="37"/>
        <v>-15050112.821928635</v>
      </c>
      <c r="V63" s="20">
        <f t="shared" si="60"/>
        <v>1360333.3333333333</v>
      </c>
      <c r="W63" s="20">
        <f t="shared" si="38"/>
        <v>-11.287584616446477</v>
      </c>
      <c r="X63" s="21">
        <f t="shared" si="39"/>
        <v>19.848078185621286</v>
      </c>
      <c r="Y63" s="21">
        <f t="shared" si="61"/>
        <v>3.3333333333333335E-3</v>
      </c>
      <c r="Z63" s="21">
        <f t="shared" si="40"/>
        <v>-1.7683882565766149E-3</v>
      </c>
      <c r="AA63" s="21">
        <f t="shared" si="62"/>
        <v>1.6686666666666667</v>
      </c>
      <c r="AB63" s="21">
        <f t="shared" si="41"/>
        <v>-1.0610329539459688E-3</v>
      </c>
      <c r="AC63" s="21">
        <f t="shared" si="42"/>
        <v>1.1306534694267496E-2</v>
      </c>
      <c r="AD63" s="21">
        <f t="shared" si="63"/>
        <v>2467401100272.3394</v>
      </c>
      <c r="AE63" s="21">
        <f t="shared" si="43"/>
        <v>-352838357338944.56</v>
      </c>
      <c r="AF63" s="21">
        <f t="shared" si="44"/>
        <v>11780972450961.723</v>
      </c>
      <c r="AG63" s="21">
        <f t="shared" si="45"/>
        <v>6.9891122238245184E-3</v>
      </c>
      <c r="AH63" s="6">
        <f t="shared" si="46"/>
        <v>2.5095160543910555E-4</v>
      </c>
      <c r="AI63" s="6">
        <f t="shared" si="47"/>
        <v>-72.008200432305202</v>
      </c>
      <c r="AK63" s="6">
        <f t="shared" si="48"/>
        <v>-2.347757615615164E-2</v>
      </c>
      <c r="AL63" s="6">
        <f t="shared" si="49"/>
        <v>-27.910255342566991</v>
      </c>
      <c r="AM63" s="6">
        <f t="shared" si="50"/>
        <v>-87.614055969611186</v>
      </c>
      <c r="AN63" s="6">
        <f t="shared" si="51"/>
        <v>-80.537677791974389</v>
      </c>
      <c r="AO63" s="6">
        <f t="shared" si="52"/>
        <v>-168.15173376158558</v>
      </c>
      <c r="AP63" s="6">
        <f t="shared" si="53"/>
        <v>-16.085466680308713</v>
      </c>
    </row>
    <row r="64" spans="16:42" s="2" customFormat="1" x14ac:dyDescent="0.2">
      <c r="P64" s="14"/>
      <c r="Q64" s="15"/>
      <c r="S64" s="6">
        <v>4000000</v>
      </c>
      <c r="T64" s="20">
        <f t="shared" si="59"/>
        <v>36000000000</v>
      </c>
      <c r="U64" s="20">
        <f t="shared" si="37"/>
        <v>-11287584.616446478</v>
      </c>
      <c r="V64" s="20">
        <f t="shared" si="60"/>
        <v>1360333.3333333333</v>
      </c>
      <c r="W64" s="20">
        <f t="shared" si="38"/>
        <v>-8.4656884623348585</v>
      </c>
      <c r="X64" s="21">
        <f t="shared" si="39"/>
        <v>19.848077427096385</v>
      </c>
      <c r="Y64" s="21">
        <f t="shared" si="61"/>
        <v>3.3333333333333335E-3</v>
      </c>
      <c r="Z64" s="21">
        <f t="shared" si="40"/>
        <v>-1.3262911924324611E-3</v>
      </c>
      <c r="AA64" s="21">
        <f t="shared" si="62"/>
        <v>1.6686666666666667</v>
      </c>
      <c r="AB64" s="21">
        <f t="shared" si="41"/>
        <v>-7.9577471545947667E-4</v>
      </c>
      <c r="AC64" s="21">
        <f t="shared" si="42"/>
        <v>1.0749600588514784E-2</v>
      </c>
      <c r="AD64" s="21">
        <f t="shared" si="63"/>
        <v>2467401100272.3394</v>
      </c>
      <c r="AE64" s="21">
        <f t="shared" si="43"/>
        <v>-629187280569446.5</v>
      </c>
      <c r="AF64" s="21">
        <f t="shared" si="44"/>
        <v>15707963267948.965</v>
      </c>
      <c r="AG64" s="21">
        <f t="shared" si="45"/>
        <v>3.9203470900936836E-3</v>
      </c>
      <c r="AH64" s="6">
        <f t="shared" si="46"/>
        <v>1.3383055384700242E-4</v>
      </c>
      <c r="AI64" s="6">
        <f t="shared" si="47"/>
        <v>-77.468894494843127</v>
      </c>
      <c r="AK64" s="6">
        <f t="shared" si="48"/>
        <v>-1.7608182574990909E-2</v>
      </c>
      <c r="AL64" s="6">
        <f t="shared" si="49"/>
        <v>-21.669660042745058</v>
      </c>
      <c r="AM64" s="6">
        <f t="shared" si="50"/>
        <v>-88.210089391753939</v>
      </c>
      <c r="AN64" s="6">
        <f t="shared" si="51"/>
        <v>-82.874983651098191</v>
      </c>
      <c r="AO64" s="6">
        <f t="shared" si="52"/>
        <v>-171.08507304285212</v>
      </c>
      <c r="AP64" s="6">
        <f t="shared" si="53"/>
        <v>-12.77234126817217</v>
      </c>
    </row>
    <row r="65" spans="16:42" s="2" customFormat="1" x14ac:dyDescent="0.2">
      <c r="P65" s="14"/>
      <c r="Q65" s="15"/>
      <c r="S65" s="6">
        <v>5000000</v>
      </c>
      <c r="T65" s="20">
        <f t="shared" si="59"/>
        <v>36000000000</v>
      </c>
      <c r="U65" s="20">
        <f t="shared" si="37"/>
        <v>-9030067.6931571811</v>
      </c>
      <c r="V65" s="20">
        <f t="shared" si="60"/>
        <v>1360333.3333333333</v>
      </c>
      <c r="W65" s="20">
        <f t="shared" si="38"/>
        <v>-6.7725507698678866</v>
      </c>
      <c r="X65" s="21">
        <f t="shared" si="39"/>
        <v>19.848077076007709</v>
      </c>
      <c r="Y65" s="21">
        <f t="shared" si="61"/>
        <v>3.3333333333333335E-3</v>
      </c>
      <c r="Z65" s="21">
        <f t="shared" si="40"/>
        <v>-1.061032953945969E-3</v>
      </c>
      <c r="AA65" s="21">
        <f t="shared" si="62"/>
        <v>1.6686666666666667</v>
      </c>
      <c r="AB65" s="21">
        <f t="shared" si="41"/>
        <v>-6.366197723675814E-4</v>
      </c>
      <c r="AC65" s="21">
        <f t="shared" si="42"/>
        <v>1.0481806156343792E-2</v>
      </c>
      <c r="AD65" s="21">
        <f t="shared" si="63"/>
        <v>2467401100272.3394</v>
      </c>
      <c r="AE65" s="21">
        <f t="shared" si="43"/>
        <v>-984493039008663.5</v>
      </c>
      <c r="AF65" s="21">
        <f t="shared" si="44"/>
        <v>19634954084936.203</v>
      </c>
      <c r="AG65" s="21">
        <f t="shared" si="45"/>
        <v>2.505767351352104E-3</v>
      </c>
      <c r="AH65" s="6">
        <f t="shared" si="46"/>
        <v>8.3409456369830341E-5</v>
      </c>
      <c r="AI65" s="6">
        <f t="shared" si="47"/>
        <v>-81.575694187143384</v>
      </c>
      <c r="AK65" s="6">
        <f t="shared" si="48"/>
        <v>-1.4086546229538114E-2</v>
      </c>
      <c r="AL65" s="6">
        <f t="shared" si="49"/>
        <v>-17.634928007780299</v>
      </c>
      <c r="AM65" s="6">
        <f t="shared" si="50"/>
        <v>-88.567903815835365</v>
      </c>
      <c r="AN65" s="6">
        <f t="shared" si="51"/>
        <v>-84.289406862500343</v>
      </c>
      <c r="AO65" s="6">
        <f t="shared" si="52"/>
        <v>-172.85731067833569</v>
      </c>
      <c r="AP65" s="6">
        <f t="shared" si="53"/>
        <v>-10.506325232345546</v>
      </c>
    </row>
    <row r="66" spans="16:42" s="2" customFormat="1" x14ac:dyDescent="0.2">
      <c r="P66" s="14"/>
      <c r="Q66" s="15"/>
      <c r="S66" s="6">
        <v>6000000</v>
      </c>
      <c r="T66" s="20">
        <f t="shared" si="59"/>
        <v>36000000000</v>
      </c>
      <c r="U66" s="20">
        <f t="shared" si="37"/>
        <v>-7525056.4109643176</v>
      </c>
      <c r="V66" s="20">
        <f t="shared" si="60"/>
        <v>1360333.3333333333</v>
      </c>
      <c r="W66" s="20">
        <f t="shared" si="38"/>
        <v>-5.6437923082232384</v>
      </c>
      <c r="X66" s="21">
        <f t="shared" si="39"/>
        <v>19.848076885292862</v>
      </c>
      <c r="Y66" s="21">
        <f t="shared" si="61"/>
        <v>3.3333333333333335E-3</v>
      </c>
      <c r="Z66" s="21">
        <f t="shared" si="40"/>
        <v>-8.8419412828830743E-4</v>
      </c>
      <c r="AA66" s="21">
        <f t="shared" si="62"/>
        <v>1.6686666666666667</v>
      </c>
      <c r="AB66" s="21">
        <f t="shared" si="41"/>
        <v>-5.3051647697298441E-4</v>
      </c>
      <c r="AC66" s="21">
        <f t="shared" si="42"/>
        <v>1.0333429116660745E-2</v>
      </c>
      <c r="AD66" s="21">
        <f t="shared" si="63"/>
        <v>2467401100272.3394</v>
      </c>
      <c r="AE66" s="21">
        <f t="shared" si="43"/>
        <v>-1418755632656595.3</v>
      </c>
      <c r="AF66" s="21">
        <f t="shared" si="44"/>
        <v>23561944901923.445</v>
      </c>
      <c r="AG66" s="21">
        <f t="shared" si="45"/>
        <v>1.7388906512195994E-3</v>
      </c>
      <c r="AH66" s="6">
        <f t="shared" si="46"/>
        <v>5.7063072695932423E-5</v>
      </c>
      <c r="AI66" s="6">
        <f t="shared" si="47"/>
        <v>-84.872896928742207</v>
      </c>
      <c r="AK66" s="6">
        <f t="shared" si="48"/>
        <v>-1.173878860136404E-2</v>
      </c>
      <c r="AL66" s="6">
        <f t="shared" si="49"/>
        <v>-14.837835327614627</v>
      </c>
      <c r="AM66" s="6">
        <f t="shared" si="50"/>
        <v>-88.80651057601797</v>
      </c>
      <c r="AN66" s="6">
        <f t="shared" si="51"/>
        <v>-85.236358309273825</v>
      </c>
      <c r="AO66" s="6">
        <f t="shared" si="52"/>
        <v>-174.0428688852918</v>
      </c>
      <c r="AP66" s="6">
        <f t="shared" si="53"/>
        <v>-8.892443001507786</v>
      </c>
    </row>
    <row r="67" spans="16:42" s="2" customFormat="1" x14ac:dyDescent="0.2">
      <c r="P67" s="14"/>
      <c r="Q67" s="15"/>
      <c r="S67" s="6">
        <v>7000000</v>
      </c>
      <c r="T67" s="20">
        <f t="shared" si="59"/>
        <v>36000000000</v>
      </c>
      <c r="U67" s="20">
        <f t="shared" si="37"/>
        <v>-6450048.3522551302</v>
      </c>
      <c r="V67" s="20">
        <f t="shared" si="60"/>
        <v>1360333.3333333333</v>
      </c>
      <c r="W67" s="20">
        <f t="shared" si="38"/>
        <v>-4.837536264191348</v>
      </c>
      <c r="X67" s="21">
        <f t="shared" si="39"/>
        <v>19.848076770297833</v>
      </c>
      <c r="Y67" s="21">
        <f t="shared" si="61"/>
        <v>3.3333333333333335E-3</v>
      </c>
      <c r="Z67" s="21">
        <f t="shared" si="40"/>
        <v>-7.5788068138997792E-4</v>
      </c>
      <c r="AA67" s="21">
        <f t="shared" si="62"/>
        <v>1.6686666666666667</v>
      </c>
      <c r="AB67" s="21">
        <f t="shared" si="41"/>
        <v>-4.5472840883398674E-4</v>
      </c>
      <c r="AC67" s="21">
        <f t="shared" si="42"/>
        <v>1.0242923766400389E-2</v>
      </c>
      <c r="AD67" s="21">
        <f t="shared" si="63"/>
        <v>2467401100272.3394</v>
      </c>
      <c r="AE67" s="21">
        <f t="shared" si="43"/>
        <v>-1931975061513241.8</v>
      </c>
      <c r="AF67" s="21">
        <f t="shared" si="44"/>
        <v>27488935718910.688</v>
      </c>
      <c r="AG67" s="21">
        <f t="shared" si="45"/>
        <v>1.2770099508599209E-3</v>
      </c>
      <c r="AH67" s="6">
        <f t="shared" si="46"/>
        <v>4.1539057235854385E-5</v>
      </c>
      <c r="AI67" s="6">
        <f t="shared" si="47"/>
        <v>-87.630867287415811</v>
      </c>
      <c r="AK67" s="6">
        <f t="shared" si="48"/>
        <v>-1.0061818840835342E-2</v>
      </c>
      <c r="AL67" s="6">
        <f t="shared" si="49"/>
        <v>-12.793636117651761</v>
      </c>
      <c r="AM67" s="6">
        <f t="shared" si="50"/>
        <v>-88.976969811332168</v>
      </c>
      <c r="AN67" s="6">
        <f t="shared" si="51"/>
        <v>-85.914383220025115</v>
      </c>
      <c r="AO67" s="6">
        <f t="shared" si="52"/>
        <v>-174.89135303135728</v>
      </c>
      <c r="AP67" s="6">
        <f t="shared" si="53"/>
        <v>-7.6950509678498804</v>
      </c>
    </row>
    <row r="68" spans="16:42" s="2" customFormat="1" x14ac:dyDescent="0.2">
      <c r="P68" s="14"/>
      <c r="Q68" s="15"/>
      <c r="S68" s="6">
        <v>8000000</v>
      </c>
      <c r="T68" s="20">
        <f t="shared" si="59"/>
        <v>36000000000</v>
      </c>
      <c r="U68" s="20">
        <f t="shared" si="37"/>
        <v>-5643792.3082232391</v>
      </c>
      <c r="V68" s="20">
        <f t="shared" si="60"/>
        <v>1360333.3333333333</v>
      </c>
      <c r="W68" s="20">
        <f t="shared" si="38"/>
        <v>-4.2328442311674292</v>
      </c>
      <c r="X68" s="21">
        <f t="shared" si="39"/>
        <v>19.848076695661625</v>
      </c>
      <c r="Y68" s="21">
        <f t="shared" si="61"/>
        <v>3.3333333333333335E-3</v>
      </c>
      <c r="Z68" s="21">
        <f t="shared" si="40"/>
        <v>-6.6314559621623054E-4</v>
      </c>
      <c r="AA68" s="21">
        <f t="shared" si="62"/>
        <v>1.6686666666666667</v>
      </c>
      <c r="AB68" s="21">
        <f t="shared" si="41"/>
        <v>-3.9788735772973834E-4</v>
      </c>
      <c r="AC68" s="21">
        <f t="shared" si="42"/>
        <v>1.0183751880274719E-2</v>
      </c>
      <c r="AD68" s="21">
        <f t="shared" si="63"/>
        <v>2467401100272.3394</v>
      </c>
      <c r="AE68" s="21">
        <f t="shared" si="43"/>
        <v>-2524151325578603</v>
      </c>
      <c r="AF68" s="21">
        <f t="shared" si="44"/>
        <v>31415926535897.93</v>
      </c>
      <c r="AG68" s="21">
        <f t="shared" si="45"/>
        <v>9.7744140358465475E-4</v>
      </c>
      <c r="AH68" s="6">
        <f t="shared" si="46"/>
        <v>3.1610906705803582E-5</v>
      </c>
      <c r="AI68" s="6">
        <f t="shared" si="47"/>
        <v>-90.003260939469257</v>
      </c>
      <c r="AK68" s="6">
        <f t="shared" si="48"/>
        <v>-8.8040915082576842E-3</v>
      </c>
      <c r="AL68" s="6">
        <f t="shared" si="49"/>
        <v>-11.238063759772434</v>
      </c>
      <c r="AM68" s="6">
        <f t="shared" si="50"/>
        <v>-89.104826289788932</v>
      </c>
      <c r="AN68" s="6">
        <f t="shared" si="51"/>
        <v>-86.423665625002656</v>
      </c>
      <c r="AO68" s="6">
        <f t="shared" si="52"/>
        <v>-175.52849191479157</v>
      </c>
      <c r="AP68" s="6">
        <f t="shared" si="53"/>
        <v>-6.7753597660722562</v>
      </c>
    </row>
    <row r="69" spans="16:42" s="2" customFormat="1" x14ac:dyDescent="0.2">
      <c r="P69" s="14"/>
      <c r="Q69" s="15"/>
      <c r="S69" s="6">
        <v>9000000</v>
      </c>
      <c r="T69" s="20">
        <f t="shared" si="59"/>
        <v>36000000000</v>
      </c>
      <c r="U69" s="20">
        <f t="shared" si="37"/>
        <v>-5016704.2739762124</v>
      </c>
      <c r="V69" s="20">
        <f t="shared" si="60"/>
        <v>1360333.3333333333</v>
      </c>
      <c r="W69" s="20">
        <f t="shared" si="38"/>
        <v>-3.7625282054821594</v>
      </c>
      <c r="X69" s="21">
        <f t="shared" si="39"/>
        <v>19.848076644491293</v>
      </c>
      <c r="Y69" s="21">
        <f t="shared" si="61"/>
        <v>3.3333333333333335E-3</v>
      </c>
      <c r="Z69" s="21">
        <f t="shared" si="40"/>
        <v>-5.8946275219220491E-4</v>
      </c>
      <c r="AA69" s="21">
        <f t="shared" si="62"/>
        <v>1.6686666666666667</v>
      </c>
      <c r="AB69" s="21">
        <f t="shared" si="41"/>
        <v>-3.5367765131532296E-4</v>
      </c>
      <c r="AC69" s="21">
        <f t="shared" si="42"/>
        <v>1.0142984369953326E-2</v>
      </c>
      <c r="AD69" s="21">
        <f t="shared" si="63"/>
        <v>2467401100272.3394</v>
      </c>
      <c r="AE69" s="21">
        <f t="shared" si="43"/>
        <v>-3195284424852679</v>
      </c>
      <c r="AF69" s="21">
        <f t="shared" si="44"/>
        <v>35342917352885.172</v>
      </c>
      <c r="AG69" s="21">
        <f t="shared" si="45"/>
        <v>7.7215353913523714E-4</v>
      </c>
      <c r="AH69" s="6">
        <f t="shared" si="46"/>
        <v>2.4871835323817118E-5</v>
      </c>
      <c r="AI69" s="6">
        <f t="shared" si="47"/>
        <v>-92.085843328298807</v>
      </c>
      <c r="AK69" s="6">
        <f t="shared" si="48"/>
        <v>-7.8258591321795166E-3</v>
      </c>
      <c r="AL69" s="6">
        <f t="shared" si="49"/>
        <v>-10.016295790728265</v>
      </c>
      <c r="AM69" s="6">
        <f t="shared" si="50"/>
        <v>-89.204276447260725</v>
      </c>
      <c r="AN69" s="6">
        <f t="shared" si="51"/>
        <v>-86.820169880135765</v>
      </c>
      <c r="AO69" s="6">
        <f t="shared" si="52"/>
        <v>-176.0244463273965</v>
      </c>
      <c r="AP69" s="6">
        <f t="shared" si="53"/>
        <v>-6.048567977256937</v>
      </c>
    </row>
    <row r="70" spans="16:42" s="2" customFormat="1" x14ac:dyDescent="0.2">
      <c r="P70" s="14"/>
      <c r="Q70" s="15"/>
      <c r="S70" s="6">
        <v>10000000</v>
      </c>
      <c r="T70" s="20">
        <f t="shared" si="59"/>
        <v>36000000000</v>
      </c>
      <c r="U70" s="20">
        <f t="shared" si="37"/>
        <v>-4515033.8465785906</v>
      </c>
      <c r="V70" s="20">
        <f t="shared" si="60"/>
        <v>1360333.3333333333</v>
      </c>
      <c r="W70" s="20">
        <f t="shared" si="38"/>
        <v>-3.3862753849339433</v>
      </c>
      <c r="X70" s="21">
        <f t="shared" si="39"/>
        <v>19.848076607889457</v>
      </c>
      <c r="Y70" s="21">
        <f t="shared" si="61"/>
        <v>3.3333333333333335E-3</v>
      </c>
      <c r="Z70" s="21">
        <f t="shared" si="40"/>
        <v>-5.3051647697298452E-4</v>
      </c>
      <c r="AA70" s="21">
        <f t="shared" si="62"/>
        <v>1.6686666666666667</v>
      </c>
      <c r="AB70" s="21">
        <f t="shared" si="41"/>
        <v>-3.183098861837907E-4</v>
      </c>
      <c r="AC70" s="21">
        <f t="shared" si="42"/>
        <v>1.011372279791288E-2</v>
      </c>
      <c r="AD70" s="21">
        <f t="shared" si="63"/>
        <v>2467401100272.3394</v>
      </c>
      <c r="AE70" s="21">
        <f t="shared" si="43"/>
        <v>-3945374359335471</v>
      </c>
      <c r="AF70" s="21">
        <f t="shared" si="44"/>
        <v>39269908169872.406</v>
      </c>
      <c r="AG70" s="21">
        <f t="shared" si="45"/>
        <v>6.2535989277456058E-4</v>
      </c>
      <c r="AH70" s="6">
        <f t="shared" si="46"/>
        <v>2.0085353550144319E-5</v>
      </c>
      <c r="AI70" s="6">
        <f t="shared" si="47"/>
        <v>-93.942410384919157</v>
      </c>
      <c r="AK70" s="6">
        <f t="shared" si="48"/>
        <v>-7.0432732277993211E-3</v>
      </c>
      <c r="AL70" s="6">
        <f t="shared" si="49"/>
        <v>-9.0321315068237027</v>
      </c>
      <c r="AM70" s="6">
        <f t="shared" si="50"/>
        <v>-89.283840054529591</v>
      </c>
      <c r="AN70" s="6">
        <f t="shared" si="51"/>
        <v>-87.137594773888253</v>
      </c>
      <c r="AO70" s="6">
        <f t="shared" si="52"/>
        <v>-176.42143482841783</v>
      </c>
      <c r="AP70" s="6">
        <f t="shared" si="53"/>
        <v>-5.4606096084693263</v>
      </c>
    </row>
    <row r="71" spans="16:42" s="2" customFormat="1" x14ac:dyDescent="0.2">
      <c r="P71" s="14"/>
      <c r="Q71" s="15"/>
    </row>
  </sheetData>
  <sheetProtection password="8294" sheet="1" objects="1"/>
  <mergeCells count="10">
    <mergeCell ref="L2:N2"/>
    <mergeCell ref="S4:AI4"/>
    <mergeCell ref="T5:X5"/>
    <mergeCell ref="Y5:AC5"/>
    <mergeCell ref="AD5:AG5"/>
    <mergeCell ref="AK5:AO5"/>
    <mergeCell ref="S5:S6"/>
    <mergeCell ref="AH5:AH6"/>
    <mergeCell ref="AI5:AI6"/>
    <mergeCell ref="AP5:AP6"/>
  </mergeCells>
  <phoneticPr fontId="3"/>
  <hyperlinks>
    <hyperlink ref="L2" r:id="rId1" xr:uid="{00000000-0004-0000-0000-000000000000}"/>
  </hyperlinks>
  <pageMargins left="0.69930555555555596" right="0.69930555555555596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電流モード位相補償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Analogista</dc:creator>
  <cp:lastModifiedBy>慶紀 井川</cp:lastModifiedBy>
  <dcterms:created xsi:type="dcterms:W3CDTF">2021-04-13T13:16:00Z</dcterms:created>
  <dcterms:modified xsi:type="dcterms:W3CDTF">2025-07-11T13:03:04Z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