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0881104d375f688/デスクトップ/UMIUSI/新生UMIUSI_基板/AQUA_VESC/datasheet/"/>
    </mc:Choice>
  </mc:AlternateContent>
  <xr:revisionPtr revIDLastSave="1" documentId="8_{E765150C-1214-2145-ADAC-243EEC42EBE8}" xr6:coauthVersionLast="47" xr6:coauthVersionMax="47" xr10:uidLastSave="{8D929184-3D09-4943-A042-C6FA30C64621}"/>
  <bookViews>
    <workbookView minimized="1" xWindow="10932" yWindow="5100" windowWidth="17280" windowHeight="10680" xr2:uid="{00000000-000D-0000-FFFF-FFFF00000000}"/>
  </bookViews>
  <sheets>
    <sheet name="電圧モード位相補償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13" i="1"/>
  <c r="T70" i="1"/>
  <c r="S70" i="1"/>
  <c r="V70" i="1"/>
  <c r="U70" i="1"/>
  <c r="AK70" i="1"/>
  <c r="Y70" i="1"/>
  <c r="X70" i="1"/>
  <c r="AA70" i="1"/>
  <c r="Z70" i="1"/>
  <c r="AL70" i="1"/>
  <c r="AD70" i="1"/>
  <c r="AC70" i="1"/>
  <c r="AF70" i="1"/>
  <c r="AE70" i="1"/>
  <c r="AM70" i="1"/>
  <c r="AN70" i="1"/>
  <c r="W70" i="1"/>
  <c r="AB70" i="1"/>
  <c r="AG70" i="1"/>
  <c r="AH70" i="1"/>
  <c r="AI70" i="1"/>
  <c r="T69" i="1"/>
  <c r="S69" i="1"/>
  <c r="V69" i="1"/>
  <c r="U69" i="1"/>
  <c r="AK69" i="1"/>
  <c r="Y69" i="1"/>
  <c r="X69" i="1"/>
  <c r="AA69" i="1"/>
  <c r="Z69" i="1"/>
  <c r="AL69" i="1"/>
  <c r="AD69" i="1"/>
  <c r="AC69" i="1"/>
  <c r="AF69" i="1"/>
  <c r="AE69" i="1"/>
  <c r="AM69" i="1"/>
  <c r="AN69" i="1"/>
  <c r="W69" i="1"/>
  <c r="AB69" i="1"/>
  <c r="AG69" i="1"/>
  <c r="AH69" i="1"/>
  <c r="AI69" i="1"/>
  <c r="T68" i="1"/>
  <c r="S68" i="1"/>
  <c r="V68" i="1"/>
  <c r="U68" i="1"/>
  <c r="AK68" i="1"/>
  <c r="Y68" i="1"/>
  <c r="X68" i="1"/>
  <c r="AA68" i="1"/>
  <c r="Z68" i="1"/>
  <c r="AL68" i="1"/>
  <c r="AD68" i="1"/>
  <c r="AC68" i="1"/>
  <c r="AF68" i="1"/>
  <c r="AE68" i="1"/>
  <c r="AM68" i="1"/>
  <c r="AN68" i="1"/>
  <c r="W68" i="1"/>
  <c r="AB68" i="1"/>
  <c r="AG68" i="1"/>
  <c r="AH68" i="1"/>
  <c r="AI68" i="1"/>
  <c r="T67" i="1"/>
  <c r="S67" i="1"/>
  <c r="V67" i="1"/>
  <c r="U67" i="1"/>
  <c r="AK67" i="1"/>
  <c r="Y67" i="1"/>
  <c r="X67" i="1"/>
  <c r="AA67" i="1"/>
  <c r="Z67" i="1"/>
  <c r="AL67" i="1"/>
  <c r="AD67" i="1"/>
  <c r="AC67" i="1"/>
  <c r="AF67" i="1"/>
  <c r="AE67" i="1"/>
  <c r="AM67" i="1"/>
  <c r="AN67" i="1"/>
  <c r="W67" i="1"/>
  <c r="AB67" i="1"/>
  <c r="AG67" i="1"/>
  <c r="AH67" i="1"/>
  <c r="AI67" i="1"/>
  <c r="T66" i="1"/>
  <c r="S66" i="1"/>
  <c r="V66" i="1"/>
  <c r="U66" i="1"/>
  <c r="AK66" i="1"/>
  <c r="Y66" i="1"/>
  <c r="X66" i="1"/>
  <c r="AA66" i="1"/>
  <c r="Z66" i="1"/>
  <c r="AL66" i="1"/>
  <c r="AD66" i="1"/>
  <c r="AC66" i="1"/>
  <c r="AF66" i="1"/>
  <c r="AE66" i="1"/>
  <c r="AM66" i="1"/>
  <c r="AN66" i="1"/>
  <c r="W66" i="1"/>
  <c r="AB66" i="1"/>
  <c r="AG66" i="1"/>
  <c r="AH66" i="1"/>
  <c r="AI66" i="1"/>
  <c r="T65" i="1"/>
  <c r="S65" i="1"/>
  <c r="V65" i="1"/>
  <c r="U65" i="1"/>
  <c r="AK65" i="1"/>
  <c r="Y65" i="1"/>
  <c r="X65" i="1"/>
  <c r="AA65" i="1"/>
  <c r="Z65" i="1"/>
  <c r="AL65" i="1"/>
  <c r="AD65" i="1"/>
  <c r="AC65" i="1"/>
  <c r="AF65" i="1"/>
  <c r="AE65" i="1"/>
  <c r="AM65" i="1"/>
  <c r="AN65" i="1"/>
  <c r="W65" i="1"/>
  <c r="AB65" i="1"/>
  <c r="AG65" i="1"/>
  <c r="AH65" i="1"/>
  <c r="AI65" i="1"/>
  <c r="T64" i="1"/>
  <c r="S64" i="1"/>
  <c r="V64" i="1"/>
  <c r="U64" i="1"/>
  <c r="AK64" i="1"/>
  <c r="Y64" i="1"/>
  <c r="X64" i="1"/>
  <c r="AA64" i="1"/>
  <c r="Z64" i="1"/>
  <c r="AL64" i="1"/>
  <c r="AD64" i="1"/>
  <c r="AC64" i="1"/>
  <c r="AF64" i="1"/>
  <c r="AE64" i="1"/>
  <c r="AM64" i="1"/>
  <c r="AN64" i="1"/>
  <c r="W64" i="1"/>
  <c r="AB64" i="1"/>
  <c r="AG64" i="1"/>
  <c r="AH64" i="1"/>
  <c r="AI64" i="1"/>
  <c r="T63" i="1"/>
  <c r="S63" i="1"/>
  <c r="V63" i="1"/>
  <c r="U63" i="1"/>
  <c r="AK63" i="1"/>
  <c r="Y63" i="1"/>
  <c r="X63" i="1"/>
  <c r="AA63" i="1"/>
  <c r="Z63" i="1"/>
  <c r="AL63" i="1"/>
  <c r="AD63" i="1"/>
  <c r="AC63" i="1"/>
  <c r="AF63" i="1"/>
  <c r="AE63" i="1"/>
  <c r="AM63" i="1"/>
  <c r="AN63" i="1"/>
  <c r="W63" i="1"/>
  <c r="AB63" i="1"/>
  <c r="AG63" i="1"/>
  <c r="AH63" i="1"/>
  <c r="AI63" i="1"/>
  <c r="T62" i="1"/>
  <c r="S62" i="1"/>
  <c r="V62" i="1"/>
  <c r="U62" i="1"/>
  <c r="AK62" i="1"/>
  <c r="Y62" i="1"/>
  <c r="X62" i="1"/>
  <c r="AA62" i="1"/>
  <c r="Z62" i="1"/>
  <c r="AL62" i="1"/>
  <c r="AD62" i="1"/>
  <c r="AC62" i="1"/>
  <c r="AF62" i="1"/>
  <c r="AE62" i="1"/>
  <c r="AM62" i="1"/>
  <c r="AN62" i="1"/>
  <c r="W62" i="1"/>
  <c r="AB62" i="1"/>
  <c r="AG62" i="1"/>
  <c r="AH62" i="1"/>
  <c r="AI62" i="1"/>
  <c r="T61" i="1"/>
  <c r="S61" i="1"/>
  <c r="V61" i="1"/>
  <c r="U61" i="1"/>
  <c r="AK61" i="1"/>
  <c r="Y61" i="1"/>
  <c r="X61" i="1"/>
  <c r="AA61" i="1"/>
  <c r="Z61" i="1"/>
  <c r="AL61" i="1"/>
  <c r="AD61" i="1"/>
  <c r="AC61" i="1"/>
  <c r="AF61" i="1"/>
  <c r="AE61" i="1"/>
  <c r="AM61" i="1"/>
  <c r="AN61" i="1"/>
  <c r="W61" i="1"/>
  <c r="AB61" i="1"/>
  <c r="AG61" i="1"/>
  <c r="AH61" i="1"/>
  <c r="AI61" i="1"/>
  <c r="T60" i="1"/>
  <c r="S60" i="1"/>
  <c r="V60" i="1"/>
  <c r="U60" i="1"/>
  <c r="AK60" i="1"/>
  <c r="Y60" i="1"/>
  <c r="X60" i="1"/>
  <c r="AA60" i="1"/>
  <c r="Z60" i="1"/>
  <c r="AL60" i="1"/>
  <c r="AD60" i="1"/>
  <c r="AC60" i="1"/>
  <c r="AF60" i="1"/>
  <c r="AE60" i="1"/>
  <c r="AM60" i="1"/>
  <c r="AN60" i="1"/>
  <c r="W60" i="1"/>
  <c r="AB60" i="1"/>
  <c r="AG60" i="1"/>
  <c r="AH60" i="1"/>
  <c r="AI60" i="1"/>
  <c r="T59" i="1"/>
  <c r="S59" i="1"/>
  <c r="V59" i="1"/>
  <c r="U59" i="1"/>
  <c r="AK59" i="1"/>
  <c r="Y59" i="1"/>
  <c r="X59" i="1"/>
  <c r="AA59" i="1"/>
  <c r="Z59" i="1"/>
  <c r="AL59" i="1"/>
  <c r="AD59" i="1"/>
  <c r="AC59" i="1"/>
  <c r="AF59" i="1"/>
  <c r="AE59" i="1"/>
  <c r="AM59" i="1"/>
  <c r="AN59" i="1"/>
  <c r="W59" i="1"/>
  <c r="AB59" i="1"/>
  <c r="AG59" i="1"/>
  <c r="AH59" i="1"/>
  <c r="AI59" i="1"/>
  <c r="T58" i="1"/>
  <c r="S58" i="1"/>
  <c r="V58" i="1"/>
  <c r="U58" i="1"/>
  <c r="AK58" i="1"/>
  <c r="Y58" i="1"/>
  <c r="X58" i="1"/>
  <c r="AA58" i="1"/>
  <c r="Z58" i="1"/>
  <c r="AL58" i="1"/>
  <c r="AD58" i="1"/>
  <c r="AC58" i="1"/>
  <c r="AF58" i="1"/>
  <c r="AE58" i="1"/>
  <c r="AM58" i="1"/>
  <c r="AN58" i="1"/>
  <c r="W58" i="1"/>
  <c r="AB58" i="1"/>
  <c r="AG58" i="1"/>
  <c r="AH58" i="1"/>
  <c r="AI58" i="1"/>
  <c r="T57" i="1"/>
  <c r="S57" i="1"/>
  <c r="V57" i="1"/>
  <c r="U57" i="1"/>
  <c r="AK57" i="1"/>
  <c r="Y57" i="1"/>
  <c r="X57" i="1"/>
  <c r="AA57" i="1"/>
  <c r="Z57" i="1"/>
  <c r="AL57" i="1"/>
  <c r="AD57" i="1"/>
  <c r="AC57" i="1"/>
  <c r="AF57" i="1"/>
  <c r="AE57" i="1"/>
  <c r="AM57" i="1"/>
  <c r="AN57" i="1"/>
  <c r="W57" i="1"/>
  <c r="AB57" i="1"/>
  <c r="AG57" i="1"/>
  <c r="AH57" i="1"/>
  <c r="AI57" i="1"/>
  <c r="T56" i="1"/>
  <c r="S56" i="1"/>
  <c r="V56" i="1"/>
  <c r="U56" i="1"/>
  <c r="AK56" i="1"/>
  <c r="Y56" i="1"/>
  <c r="X56" i="1"/>
  <c r="AA56" i="1"/>
  <c r="Z56" i="1"/>
  <c r="AL56" i="1"/>
  <c r="AD56" i="1"/>
  <c r="AC56" i="1"/>
  <c r="AF56" i="1"/>
  <c r="AE56" i="1"/>
  <c r="AM56" i="1"/>
  <c r="AN56" i="1"/>
  <c r="W56" i="1"/>
  <c r="AB56" i="1"/>
  <c r="AG56" i="1"/>
  <c r="AH56" i="1"/>
  <c r="AI56" i="1"/>
  <c r="T55" i="1"/>
  <c r="S55" i="1"/>
  <c r="V55" i="1"/>
  <c r="U55" i="1"/>
  <c r="AK55" i="1"/>
  <c r="Y55" i="1"/>
  <c r="X55" i="1"/>
  <c r="AA55" i="1"/>
  <c r="Z55" i="1"/>
  <c r="AL55" i="1"/>
  <c r="AD55" i="1"/>
  <c r="AC55" i="1"/>
  <c r="AF55" i="1"/>
  <c r="AE55" i="1"/>
  <c r="AM55" i="1"/>
  <c r="AN55" i="1"/>
  <c r="W55" i="1"/>
  <c r="AB55" i="1"/>
  <c r="AG55" i="1"/>
  <c r="AH55" i="1"/>
  <c r="AI55" i="1"/>
  <c r="T54" i="1"/>
  <c r="S54" i="1"/>
  <c r="V54" i="1"/>
  <c r="U54" i="1"/>
  <c r="AK54" i="1"/>
  <c r="Y54" i="1"/>
  <c r="X54" i="1"/>
  <c r="AA54" i="1"/>
  <c r="Z54" i="1"/>
  <c r="AL54" i="1"/>
  <c r="AD54" i="1"/>
  <c r="AC54" i="1"/>
  <c r="AF54" i="1"/>
  <c r="AE54" i="1"/>
  <c r="AM54" i="1"/>
  <c r="AN54" i="1"/>
  <c r="W54" i="1"/>
  <c r="AB54" i="1"/>
  <c r="AG54" i="1"/>
  <c r="AH54" i="1"/>
  <c r="AI54" i="1"/>
  <c r="T53" i="1"/>
  <c r="S53" i="1"/>
  <c r="V53" i="1"/>
  <c r="U53" i="1"/>
  <c r="AK53" i="1"/>
  <c r="Y53" i="1"/>
  <c r="X53" i="1"/>
  <c r="AA53" i="1"/>
  <c r="Z53" i="1"/>
  <c r="AL53" i="1"/>
  <c r="AD53" i="1"/>
  <c r="AC53" i="1"/>
  <c r="AF53" i="1"/>
  <c r="AE53" i="1"/>
  <c r="AM53" i="1"/>
  <c r="AN53" i="1"/>
  <c r="W53" i="1"/>
  <c r="AB53" i="1"/>
  <c r="AG53" i="1"/>
  <c r="AH53" i="1"/>
  <c r="AI53" i="1"/>
  <c r="T52" i="1"/>
  <c r="S52" i="1"/>
  <c r="V52" i="1"/>
  <c r="U52" i="1"/>
  <c r="AK52" i="1"/>
  <c r="Y52" i="1"/>
  <c r="X52" i="1"/>
  <c r="AA52" i="1"/>
  <c r="Z52" i="1"/>
  <c r="AL52" i="1"/>
  <c r="AD52" i="1"/>
  <c r="AC52" i="1"/>
  <c r="AF52" i="1"/>
  <c r="AE52" i="1"/>
  <c r="AM52" i="1"/>
  <c r="AN52" i="1"/>
  <c r="W52" i="1"/>
  <c r="AB52" i="1"/>
  <c r="AG52" i="1"/>
  <c r="AH52" i="1"/>
  <c r="AI52" i="1"/>
  <c r="T51" i="1"/>
  <c r="S51" i="1"/>
  <c r="V51" i="1"/>
  <c r="U51" i="1"/>
  <c r="AK51" i="1"/>
  <c r="Y51" i="1"/>
  <c r="X51" i="1"/>
  <c r="AA51" i="1"/>
  <c r="Z51" i="1"/>
  <c r="AL51" i="1"/>
  <c r="AD51" i="1"/>
  <c r="AC51" i="1"/>
  <c r="AF51" i="1"/>
  <c r="AE51" i="1"/>
  <c r="AM51" i="1"/>
  <c r="AN51" i="1"/>
  <c r="W51" i="1"/>
  <c r="AB51" i="1"/>
  <c r="AG51" i="1"/>
  <c r="AH51" i="1"/>
  <c r="AI51" i="1"/>
  <c r="T50" i="1"/>
  <c r="S50" i="1"/>
  <c r="V50" i="1"/>
  <c r="U50" i="1"/>
  <c r="AK50" i="1"/>
  <c r="Y50" i="1"/>
  <c r="X50" i="1"/>
  <c r="AA50" i="1"/>
  <c r="Z50" i="1"/>
  <c r="AL50" i="1"/>
  <c r="AD50" i="1"/>
  <c r="AC50" i="1"/>
  <c r="AF50" i="1"/>
  <c r="AE50" i="1"/>
  <c r="AM50" i="1"/>
  <c r="AN50" i="1"/>
  <c r="W50" i="1"/>
  <c r="AB50" i="1"/>
  <c r="AG50" i="1"/>
  <c r="AH50" i="1"/>
  <c r="AI50" i="1"/>
  <c r="T49" i="1"/>
  <c r="S49" i="1"/>
  <c r="V49" i="1"/>
  <c r="U49" i="1"/>
  <c r="AK49" i="1"/>
  <c r="Y49" i="1"/>
  <c r="X49" i="1"/>
  <c r="AA49" i="1"/>
  <c r="Z49" i="1"/>
  <c r="AL49" i="1"/>
  <c r="AD49" i="1"/>
  <c r="AC49" i="1"/>
  <c r="AF49" i="1"/>
  <c r="AE49" i="1"/>
  <c r="AM49" i="1"/>
  <c r="AN49" i="1"/>
  <c r="W49" i="1"/>
  <c r="AB49" i="1"/>
  <c r="AG49" i="1"/>
  <c r="AH49" i="1"/>
  <c r="AI49" i="1"/>
  <c r="T48" i="1"/>
  <c r="S48" i="1"/>
  <c r="V48" i="1"/>
  <c r="U48" i="1"/>
  <c r="AK48" i="1"/>
  <c r="Y48" i="1"/>
  <c r="X48" i="1"/>
  <c r="AA48" i="1"/>
  <c r="Z48" i="1"/>
  <c r="AL48" i="1"/>
  <c r="AD48" i="1"/>
  <c r="AC48" i="1"/>
  <c r="AF48" i="1"/>
  <c r="AE48" i="1"/>
  <c r="AM48" i="1"/>
  <c r="AN48" i="1"/>
  <c r="W48" i="1"/>
  <c r="AB48" i="1"/>
  <c r="AG48" i="1"/>
  <c r="AH48" i="1"/>
  <c r="AI48" i="1"/>
  <c r="T47" i="1"/>
  <c r="S47" i="1"/>
  <c r="V47" i="1"/>
  <c r="U47" i="1"/>
  <c r="AK47" i="1"/>
  <c r="Y47" i="1"/>
  <c r="X47" i="1"/>
  <c r="AA47" i="1"/>
  <c r="Z47" i="1"/>
  <c r="AL47" i="1"/>
  <c r="AD47" i="1"/>
  <c r="AC47" i="1"/>
  <c r="AF47" i="1"/>
  <c r="AE47" i="1"/>
  <c r="AM47" i="1"/>
  <c r="AN47" i="1"/>
  <c r="W47" i="1"/>
  <c r="AB47" i="1"/>
  <c r="AG47" i="1"/>
  <c r="AH47" i="1"/>
  <c r="AI47" i="1"/>
  <c r="T46" i="1"/>
  <c r="S46" i="1"/>
  <c r="V46" i="1"/>
  <c r="U46" i="1"/>
  <c r="AK46" i="1"/>
  <c r="Y46" i="1"/>
  <c r="X46" i="1"/>
  <c r="AA46" i="1"/>
  <c r="Z46" i="1"/>
  <c r="AL46" i="1"/>
  <c r="AD46" i="1"/>
  <c r="AC46" i="1"/>
  <c r="AF46" i="1"/>
  <c r="AE46" i="1"/>
  <c r="AM46" i="1"/>
  <c r="AN46" i="1"/>
  <c r="W46" i="1"/>
  <c r="AB46" i="1"/>
  <c r="AG46" i="1"/>
  <c r="AH46" i="1"/>
  <c r="AI46" i="1"/>
  <c r="T45" i="1"/>
  <c r="S45" i="1"/>
  <c r="V45" i="1"/>
  <c r="U45" i="1"/>
  <c r="AK45" i="1"/>
  <c r="Y45" i="1"/>
  <c r="X45" i="1"/>
  <c r="AA45" i="1"/>
  <c r="Z45" i="1"/>
  <c r="AL45" i="1"/>
  <c r="AD45" i="1"/>
  <c r="AC45" i="1"/>
  <c r="AF45" i="1"/>
  <c r="AE45" i="1"/>
  <c r="AM45" i="1"/>
  <c r="AN45" i="1"/>
  <c r="W45" i="1"/>
  <c r="AB45" i="1"/>
  <c r="AG45" i="1"/>
  <c r="AH45" i="1"/>
  <c r="AI45" i="1"/>
  <c r="T44" i="1"/>
  <c r="S44" i="1"/>
  <c r="V44" i="1"/>
  <c r="U44" i="1"/>
  <c r="AK44" i="1"/>
  <c r="Y44" i="1"/>
  <c r="X44" i="1"/>
  <c r="AA44" i="1"/>
  <c r="Z44" i="1"/>
  <c r="AL44" i="1"/>
  <c r="AD44" i="1"/>
  <c r="AC44" i="1"/>
  <c r="AF44" i="1"/>
  <c r="AE44" i="1"/>
  <c r="AM44" i="1"/>
  <c r="AN44" i="1"/>
  <c r="W44" i="1"/>
  <c r="AB44" i="1"/>
  <c r="AG44" i="1"/>
  <c r="AH44" i="1"/>
  <c r="AI44" i="1"/>
  <c r="T43" i="1"/>
  <c r="S43" i="1"/>
  <c r="V43" i="1"/>
  <c r="U43" i="1"/>
  <c r="AK43" i="1"/>
  <c r="Y43" i="1"/>
  <c r="X43" i="1"/>
  <c r="AA43" i="1"/>
  <c r="Z43" i="1"/>
  <c r="AL43" i="1"/>
  <c r="AD43" i="1"/>
  <c r="AC43" i="1"/>
  <c r="AF43" i="1"/>
  <c r="AE43" i="1"/>
  <c r="AM43" i="1"/>
  <c r="AN43" i="1"/>
  <c r="W43" i="1"/>
  <c r="AB43" i="1"/>
  <c r="AG43" i="1"/>
  <c r="AH43" i="1"/>
  <c r="AI43" i="1"/>
  <c r="T42" i="1"/>
  <c r="S42" i="1"/>
  <c r="V42" i="1"/>
  <c r="U42" i="1"/>
  <c r="AK42" i="1"/>
  <c r="Y42" i="1"/>
  <c r="X42" i="1"/>
  <c r="AA42" i="1"/>
  <c r="Z42" i="1"/>
  <c r="AL42" i="1"/>
  <c r="AD42" i="1"/>
  <c r="AC42" i="1"/>
  <c r="AF42" i="1"/>
  <c r="AE42" i="1"/>
  <c r="AM42" i="1"/>
  <c r="AN42" i="1"/>
  <c r="W42" i="1"/>
  <c r="AB42" i="1"/>
  <c r="AG42" i="1"/>
  <c r="AH42" i="1"/>
  <c r="AI42" i="1"/>
  <c r="T41" i="1"/>
  <c r="S41" i="1"/>
  <c r="V41" i="1"/>
  <c r="U41" i="1"/>
  <c r="AK41" i="1"/>
  <c r="Y41" i="1"/>
  <c r="X41" i="1"/>
  <c r="AA41" i="1"/>
  <c r="Z41" i="1"/>
  <c r="AL41" i="1"/>
  <c r="AD41" i="1"/>
  <c r="AC41" i="1"/>
  <c r="AF41" i="1"/>
  <c r="AE41" i="1"/>
  <c r="AM41" i="1"/>
  <c r="AN41" i="1"/>
  <c r="W41" i="1"/>
  <c r="AB41" i="1"/>
  <c r="AG41" i="1"/>
  <c r="AH41" i="1"/>
  <c r="AI41" i="1"/>
  <c r="T40" i="1"/>
  <c r="S40" i="1"/>
  <c r="V40" i="1"/>
  <c r="U40" i="1"/>
  <c r="AK40" i="1"/>
  <c r="Y40" i="1"/>
  <c r="X40" i="1"/>
  <c r="AA40" i="1"/>
  <c r="Z40" i="1"/>
  <c r="AL40" i="1"/>
  <c r="AD40" i="1"/>
  <c r="AC40" i="1"/>
  <c r="AF40" i="1"/>
  <c r="AE40" i="1"/>
  <c r="AM40" i="1"/>
  <c r="AN40" i="1"/>
  <c r="W40" i="1"/>
  <c r="AB40" i="1"/>
  <c r="AG40" i="1"/>
  <c r="AH40" i="1"/>
  <c r="AI40" i="1"/>
  <c r="T39" i="1"/>
  <c r="S39" i="1"/>
  <c r="V39" i="1"/>
  <c r="U39" i="1"/>
  <c r="AK39" i="1"/>
  <c r="Y39" i="1"/>
  <c r="X39" i="1"/>
  <c r="AA39" i="1"/>
  <c r="Z39" i="1"/>
  <c r="AL39" i="1"/>
  <c r="AD39" i="1"/>
  <c r="AC39" i="1"/>
  <c r="AF39" i="1"/>
  <c r="AE39" i="1"/>
  <c r="AM39" i="1"/>
  <c r="AN39" i="1"/>
  <c r="W39" i="1"/>
  <c r="AB39" i="1"/>
  <c r="AG39" i="1"/>
  <c r="AH39" i="1"/>
  <c r="AI39" i="1"/>
  <c r="T38" i="1"/>
  <c r="S38" i="1"/>
  <c r="V38" i="1"/>
  <c r="U38" i="1"/>
  <c r="AK38" i="1"/>
  <c r="Y38" i="1"/>
  <c r="X38" i="1"/>
  <c r="AA38" i="1"/>
  <c r="Z38" i="1"/>
  <c r="AL38" i="1"/>
  <c r="AD38" i="1"/>
  <c r="AC38" i="1"/>
  <c r="AF38" i="1"/>
  <c r="AE38" i="1"/>
  <c r="AM38" i="1"/>
  <c r="AN38" i="1"/>
  <c r="W38" i="1"/>
  <c r="AB38" i="1"/>
  <c r="AG38" i="1"/>
  <c r="AH38" i="1"/>
  <c r="AI38" i="1"/>
  <c r="T37" i="1"/>
  <c r="S37" i="1"/>
  <c r="V37" i="1"/>
  <c r="U37" i="1"/>
  <c r="AK37" i="1"/>
  <c r="Y37" i="1"/>
  <c r="X37" i="1"/>
  <c r="AA37" i="1"/>
  <c r="Z37" i="1"/>
  <c r="AL37" i="1"/>
  <c r="AD37" i="1"/>
  <c r="AC37" i="1"/>
  <c r="AF37" i="1"/>
  <c r="AE37" i="1"/>
  <c r="AM37" i="1"/>
  <c r="AN37" i="1"/>
  <c r="W37" i="1"/>
  <c r="AB37" i="1"/>
  <c r="AG37" i="1"/>
  <c r="AH37" i="1"/>
  <c r="AI37" i="1"/>
  <c r="T36" i="1"/>
  <c r="S36" i="1"/>
  <c r="V36" i="1"/>
  <c r="U36" i="1"/>
  <c r="AK36" i="1"/>
  <c r="Y36" i="1"/>
  <c r="X36" i="1"/>
  <c r="AA36" i="1"/>
  <c r="Z36" i="1"/>
  <c r="AL36" i="1"/>
  <c r="AD36" i="1"/>
  <c r="AC36" i="1"/>
  <c r="AF36" i="1"/>
  <c r="AE36" i="1"/>
  <c r="AM36" i="1"/>
  <c r="AN36" i="1"/>
  <c r="W36" i="1"/>
  <c r="AB36" i="1"/>
  <c r="AG36" i="1"/>
  <c r="AH36" i="1"/>
  <c r="AI36" i="1"/>
  <c r="T35" i="1"/>
  <c r="S35" i="1"/>
  <c r="V35" i="1"/>
  <c r="U35" i="1"/>
  <c r="AK35" i="1"/>
  <c r="Y35" i="1"/>
  <c r="X35" i="1"/>
  <c r="AA35" i="1"/>
  <c r="Z35" i="1"/>
  <c r="AL35" i="1"/>
  <c r="AD35" i="1"/>
  <c r="AC35" i="1"/>
  <c r="AF35" i="1"/>
  <c r="AE35" i="1"/>
  <c r="AM35" i="1"/>
  <c r="AN35" i="1"/>
  <c r="W35" i="1"/>
  <c r="AB35" i="1"/>
  <c r="AG35" i="1"/>
  <c r="AH35" i="1"/>
  <c r="AI35" i="1"/>
  <c r="T34" i="1"/>
  <c r="S34" i="1"/>
  <c r="V34" i="1"/>
  <c r="U34" i="1"/>
  <c r="AK34" i="1"/>
  <c r="Y34" i="1"/>
  <c r="X34" i="1"/>
  <c r="AA34" i="1"/>
  <c r="Z34" i="1"/>
  <c r="AL34" i="1"/>
  <c r="AD34" i="1"/>
  <c r="AC34" i="1"/>
  <c r="AF34" i="1"/>
  <c r="AE34" i="1"/>
  <c r="AM34" i="1"/>
  <c r="AN34" i="1"/>
  <c r="W34" i="1"/>
  <c r="AB34" i="1"/>
  <c r="AG34" i="1"/>
  <c r="AH34" i="1"/>
  <c r="AI34" i="1"/>
  <c r="T33" i="1"/>
  <c r="S33" i="1"/>
  <c r="V33" i="1"/>
  <c r="U33" i="1"/>
  <c r="AK33" i="1"/>
  <c r="Y33" i="1"/>
  <c r="X33" i="1"/>
  <c r="AA33" i="1"/>
  <c r="Z33" i="1"/>
  <c r="AL33" i="1"/>
  <c r="AD33" i="1"/>
  <c r="AC33" i="1"/>
  <c r="AF33" i="1"/>
  <c r="AE33" i="1"/>
  <c r="AM33" i="1"/>
  <c r="AN33" i="1"/>
  <c r="W33" i="1"/>
  <c r="AB33" i="1"/>
  <c r="AG33" i="1"/>
  <c r="AH33" i="1"/>
  <c r="AI33" i="1"/>
  <c r="T32" i="1"/>
  <c r="S32" i="1"/>
  <c r="V32" i="1"/>
  <c r="U32" i="1"/>
  <c r="AK32" i="1"/>
  <c r="Y32" i="1"/>
  <c r="X32" i="1"/>
  <c r="AA32" i="1"/>
  <c r="Z32" i="1"/>
  <c r="AL32" i="1"/>
  <c r="AD32" i="1"/>
  <c r="AC32" i="1"/>
  <c r="AF32" i="1"/>
  <c r="AE32" i="1"/>
  <c r="AM32" i="1"/>
  <c r="AN32" i="1"/>
  <c r="W32" i="1"/>
  <c r="AB32" i="1"/>
  <c r="AG32" i="1"/>
  <c r="AH32" i="1"/>
  <c r="AI32" i="1"/>
  <c r="T31" i="1"/>
  <c r="S31" i="1"/>
  <c r="V31" i="1"/>
  <c r="U31" i="1"/>
  <c r="AK31" i="1"/>
  <c r="Y31" i="1"/>
  <c r="X31" i="1"/>
  <c r="AA31" i="1"/>
  <c r="Z31" i="1"/>
  <c r="AL31" i="1"/>
  <c r="AD31" i="1"/>
  <c r="AC31" i="1"/>
  <c r="AF31" i="1"/>
  <c r="AE31" i="1"/>
  <c r="AM31" i="1"/>
  <c r="AN31" i="1"/>
  <c r="W31" i="1"/>
  <c r="AB31" i="1"/>
  <c r="AG31" i="1"/>
  <c r="AH31" i="1"/>
  <c r="AI31" i="1"/>
  <c r="T30" i="1"/>
  <c r="S30" i="1"/>
  <c r="V30" i="1"/>
  <c r="U30" i="1"/>
  <c r="AK30" i="1"/>
  <c r="Y30" i="1"/>
  <c r="X30" i="1"/>
  <c r="AA30" i="1"/>
  <c r="Z30" i="1"/>
  <c r="AL30" i="1"/>
  <c r="AD30" i="1"/>
  <c r="AC30" i="1"/>
  <c r="AF30" i="1"/>
  <c r="AE30" i="1"/>
  <c r="AM30" i="1"/>
  <c r="AN30" i="1"/>
  <c r="W30" i="1"/>
  <c r="AB30" i="1"/>
  <c r="AG30" i="1"/>
  <c r="AH30" i="1"/>
  <c r="AI30" i="1"/>
  <c r="T29" i="1"/>
  <c r="S29" i="1"/>
  <c r="V29" i="1"/>
  <c r="U29" i="1"/>
  <c r="AK29" i="1"/>
  <c r="Y29" i="1"/>
  <c r="X29" i="1"/>
  <c r="AA29" i="1"/>
  <c r="Z29" i="1"/>
  <c r="AL29" i="1"/>
  <c r="AD29" i="1"/>
  <c r="AC29" i="1"/>
  <c r="AF29" i="1"/>
  <c r="AE29" i="1"/>
  <c r="AM29" i="1"/>
  <c r="AN29" i="1"/>
  <c r="W29" i="1"/>
  <c r="AB29" i="1"/>
  <c r="AG29" i="1"/>
  <c r="AH29" i="1"/>
  <c r="AI29" i="1"/>
  <c r="T28" i="1"/>
  <c r="S28" i="1"/>
  <c r="V28" i="1"/>
  <c r="U28" i="1"/>
  <c r="AK28" i="1"/>
  <c r="Y28" i="1"/>
  <c r="X28" i="1"/>
  <c r="AA28" i="1"/>
  <c r="Z28" i="1"/>
  <c r="AL28" i="1"/>
  <c r="AD28" i="1"/>
  <c r="AC28" i="1"/>
  <c r="AF28" i="1"/>
  <c r="AE28" i="1"/>
  <c r="AM28" i="1"/>
  <c r="AN28" i="1"/>
  <c r="W28" i="1"/>
  <c r="AB28" i="1"/>
  <c r="AG28" i="1"/>
  <c r="AH28" i="1"/>
  <c r="AI28" i="1"/>
  <c r="T27" i="1"/>
  <c r="S27" i="1"/>
  <c r="V27" i="1"/>
  <c r="U27" i="1"/>
  <c r="AK27" i="1"/>
  <c r="Y27" i="1"/>
  <c r="X27" i="1"/>
  <c r="AA27" i="1"/>
  <c r="Z27" i="1"/>
  <c r="AL27" i="1"/>
  <c r="AD27" i="1"/>
  <c r="AC27" i="1"/>
  <c r="AF27" i="1"/>
  <c r="AE27" i="1"/>
  <c r="AM27" i="1"/>
  <c r="AN27" i="1"/>
  <c r="W27" i="1"/>
  <c r="AB27" i="1"/>
  <c r="AG27" i="1"/>
  <c r="AH27" i="1"/>
  <c r="AI27" i="1"/>
  <c r="C27" i="1"/>
  <c r="T26" i="1"/>
  <c r="S26" i="1"/>
  <c r="V26" i="1"/>
  <c r="U26" i="1"/>
  <c r="AK26" i="1"/>
  <c r="Y26" i="1"/>
  <c r="X26" i="1"/>
  <c r="AA26" i="1"/>
  <c r="Z26" i="1"/>
  <c r="AL26" i="1"/>
  <c r="AD26" i="1"/>
  <c r="AC26" i="1"/>
  <c r="AF26" i="1"/>
  <c r="AE26" i="1"/>
  <c r="AM26" i="1"/>
  <c r="AN26" i="1"/>
  <c r="W26" i="1"/>
  <c r="AB26" i="1"/>
  <c r="AG26" i="1"/>
  <c r="AH26" i="1"/>
  <c r="AI26" i="1"/>
  <c r="C26" i="1"/>
  <c r="T25" i="1"/>
  <c r="S25" i="1"/>
  <c r="V25" i="1"/>
  <c r="U25" i="1"/>
  <c r="AK25" i="1"/>
  <c r="Y25" i="1"/>
  <c r="X25" i="1"/>
  <c r="AA25" i="1"/>
  <c r="Z25" i="1"/>
  <c r="AL25" i="1"/>
  <c r="AD25" i="1"/>
  <c r="AC25" i="1"/>
  <c r="AF25" i="1"/>
  <c r="AE25" i="1"/>
  <c r="AM25" i="1"/>
  <c r="AN25" i="1"/>
  <c r="W25" i="1"/>
  <c r="AB25" i="1"/>
  <c r="AG25" i="1"/>
  <c r="AH25" i="1"/>
  <c r="AI25" i="1"/>
  <c r="C25" i="1"/>
  <c r="T24" i="1"/>
  <c r="S24" i="1"/>
  <c r="V24" i="1"/>
  <c r="U24" i="1"/>
  <c r="AK24" i="1"/>
  <c r="Y24" i="1"/>
  <c r="X24" i="1"/>
  <c r="AA24" i="1"/>
  <c r="Z24" i="1"/>
  <c r="AL24" i="1"/>
  <c r="AD24" i="1"/>
  <c r="AC24" i="1"/>
  <c r="AF24" i="1"/>
  <c r="AE24" i="1"/>
  <c r="AM24" i="1"/>
  <c r="AN24" i="1"/>
  <c r="W24" i="1"/>
  <c r="AB24" i="1"/>
  <c r="AG24" i="1"/>
  <c r="AH24" i="1"/>
  <c r="AI24" i="1"/>
  <c r="C24" i="1"/>
  <c r="T23" i="1"/>
  <c r="S23" i="1"/>
  <c r="V23" i="1"/>
  <c r="U23" i="1"/>
  <c r="AK23" i="1"/>
  <c r="Y23" i="1"/>
  <c r="X23" i="1"/>
  <c r="AA23" i="1"/>
  <c r="Z23" i="1"/>
  <c r="AL23" i="1"/>
  <c r="AD23" i="1"/>
  <c r="AC23" i="1"/>
  <c r="AF23" i="1"/>
  <c r="AE23" i="1"/>
  <c r="AM23" i="1"/>
  <c r="AN23" i="1"/>
  <c r="W23" i="1"/>
  <c r="AB23" i="1"/>
  <c r="AG23" i="1"/>
  <c r="AH23" i="1"/>
  <c r="AI23" i="1"/>
  <c r="C23" i="1"/>
  <c r="T22" i="1"/>
  <c r="S22" i="1"/>
  <c r="V22" i="1"/>
  <c r="U22" i="1"/>
  <c r="AK22" i="1"/>
  <c r="Y22" i="1"/>
  <c r="X22" i="1"/>
  <c r="AA22" i="1"/>
  <c r="Z22" i="1"/>
  <c r="AL22" i="1"/>
  <c r="AD22" i="1"/>
  <c r="AC22" i="1"/>
  <c r="AF22" i="1"/>
  <c r="AE22" i="1"/>
  <c r="AM22" i="1"/>
  <c r="AN22" i="1"/>
  <c r="W22" i="1"/>
  <c r="AB22" i="1"/>
  <c r="AG22" i="1"/>
  <c r="AH22" i="1"/>
  <c r="AI22" i="1"/>
  <c r="T21" i="1"/>
  <c r="S21" i="1"/>
  <c r="V21" i="1"/>
  <c r="U21" i="1"/>
  <c r="AK21" i="1"/>
  <c r="Y21" i="1"/>
  <c r="X21" i="1"/>
  <c r="AA21" i="1"/>
  <c r="Z21" i="1"/>
  <c r="AL21" i="1"/>
  <c r="AD21" i="1"/>
  <c r="AC21" i="1"/>
  <c r="AF21" i="1"/>
  <c r="AE21" i="1"/>
  <c r="AM21" i="1"/>
  <c r="AN21" i="1"/>
  <c r="W21" i="1"/>
  <c r="AB21" i="1"/>
  <c r="AG21" i="1"/>
  <c r="AH21" i="1"/>
  <c r="AI21" i="1"/>
  <c r="T20" i="1"/>
  <c r="S20" i="1"/>
  <c r="V20" i="1"/>
  <c r="U20" i="1"/>
  <c r="AK20" i="1"/>
  <c r="Y20" i="1"/>
  <c r="X20" i="1"/>
  <c r="AA20" i="1"/>
  <c r="Z20" i="1"/>
  <c r="AL20" i="1"/>
  <c r="AD20" i="1"/>
  <c r="AC20" i="1"/>
  <c r="AF20" i="1"/>
  <c r="AE20" i="1"/>
  <c r="AM20" i="1"/>
  <c r="AN20" i="1"/>
  <c r="W20" i="1"/>
  <c r="AB20" i="1"/>
  <c r="AG20" i="1"/>
  <c r="AH20" i="1"/>
  <c r="AI20" i="1"/>
  <c r="T19" i="1"/>
  <c r="S19" i="1"/>
  <c r="V19" i="1"/>
  <c r="U19" i="1"/>
  <c r="AK19" i="1"/>
  <c r="Y19" i="1"/>
  <c r="X19" i="1"/>
  <c r="AA19" i="1"/>
  <c r="Z19" i="1"/>
  <c r="AL19" i="1"/>
  <c r="AD19" i="1"/>
  <c r="AC19" i="1"/>
  <c r="AF19" i="1"/>
  <c r="AE19" i="1"/>
  <c r="AM19" i="1"/>
  <c r="AN19" i="1"/>
  <c r="W19" i="1"/>
  <c r="AB19" i="1"/>
  <c r="AG19" i="1"/>
  <c r="AH19" i="1"/>
  <c r="AI19" i="1"/>
  <c r="T18" i="1"/>
  <c r="S18" i="1"/>
  <c r="V18" i="1"/>
  <c r="U18" i="1"/>
  <c r="AK18" i="1"/>
  <c r="Y18" i="1"/>
  <c r="X18" i="1"/>
  <c r="AA18" i="1"/>
  <c r="Z18" i="1"/>
  <c r="AL18" i="1"/>
  <c r="AD18" i="1"/>
  <c r="AC18" i="1"/>
  <c r="AF18" i="1"/>
  <c r="AE18" i="1"/>
  <c r="AM18" i="1"/>
  <c r="AN18" i="1"/>
  <c r="W18" i="1"/>
  <c r="AB18" i="1"/>
  <c r="AG18" i="1"/>
  <c r="AH18" i="1"/>
  <c r="AI18" i="1"/>
  <c r="T17" i="1"/>
  <c r="S17" i="1"/>
  <c r="V17" i="1"/>
  <c r="U17" i="1"/>
  <c r="AK17" i="1"/>
  <c r="Y17" i="1"/>
  <c r="X17" i="1"/>
  <c r="AA17" i="1"/>
  <c r="Z17" i="1"/>
  <c r="AL17" i="1"/>
  <c r="AD17" i="1"/>
  <c r="AC17" i="1"/>
  <c r="AF17" i="1"/>
  <c r="AE17" i="1"/>
  <c r="AM17" i="1"/>
  <c r="AN17" i="1"/>
  <c r="W17" i="1"/>
  <c r="AB17" i="1"/>
  <c r="AG17" i="1"/>
  <c r="AH17" i="1"/>
  <c r="AI17" i="1"/>
  <c r="T16" i="1"/>
  <c r="S16" i="1"/>
  <c r="V16" i="1"/>
  <c r="U16" i="1"/>
  <c r="AK16" i="1"/>
  <c r="Y16" i="1"/>
  <c r="X16" i="1"/>
  <c r="AA16" i="1"/>
  <c r="Z16" i="1"/>
  <c r="AL16" i="1"/>
  <c r="AD16" i="1"/>
  <c r="AC16" i="1"/>
  <c r="AF16" i="1"/>
  <c r="AE16" i="1"/>
  <c r="AM16" i="1"/>
  <c r="AN16" i="1"/>
  <c r="W16" i="1"/>
  <c r="AB16" i="1"/>
  <c r="AG16" i="1"/>
  <c r="AH16" i="1"/>
  <c r="AI16" i="1"/>
  <c r="T15" i="1"/>
  <c r="S15" i="1"/>
  <c r="V15" i="1"/>
  <c r="U15" i="1"/>
  <c r="AK15" i="1"/>
  <c r="Y15" i="1"/>
  <c r="X15" i="1"/>
  <c r="AA15" i="1"/>
  <c r="Z15" i="1"/>
  <c r="AL15" i="1"/>
  <c r="AD15" i="1"/>
  <c r="AC15" i="1"/>
  <c r="AF15" i="1"/>
  <c r="AE15" i="1"/>
  <c r="AM15" i="1"/>
  <c r="AN15" i="1"/>
  <c r="W15" i="1"/>
  <c r="AB15" i="1"/>
  <c r="AG15" i="1"/>
  <c r="AH15" i="1"/>
  <c r="AI15" i="1"/>
  <c r="T14" i="1"/>
  <c r="S14" i="1"/>
  <c r="V14" i="1"/>
  <c r="U14" i="1"/>
  <c r="AK14" i="1"/>
  <c r="Y14" i="1"/>
  <c r="X14" i="1"/>
  <c r="AA14" i="1"/>
  <c r="Z14" i="1"/>
  <c r="AL14" i="1"/>
  <c r="AD14" i="1"/>
  <c r="AC14" i="1"/>
  <c r="AF14" i="1"/>
  <c r="AE14" i="1"/>
  <c r="AM14" i="1"/>
  <c r="AN14" i="1"/>
  <c r="W14" i="1"/>
  <c r="AB14" i="1"/>
  <c r="AG14" i="1"/>
  <c r="AH14" i="1"/>
  <c r="AI14" i="1"/>
  <c r="T13" i="1"/>
  <c r="S13" i="1"/>
  <c r="V13" i="1"/>
  <c r="U13" i="1"/>
  <c r="AK13" i="1"/>
  <c r="Y13" i="1"/>
  <c r="X13" i="1"/>
  <c r="AA13" i="1"/>
  <c r="Z13" i="1"/>
  <c r="AL13" i="1"/>
  <c r="AD13" i="1"/>
  <c r="AC13" i="1"/>
  <c r="AF13" i="1"/>
  <c r="AE13" i="1"/>
  <c r="AM13" i="1"/>
  <c r="AN13" i="1"/>
  <c r="W13" i="1"/>
  <c r="AB13" i="1"/>
  <c r="AG13" i="1"/>
  <c r="AH13" i="1"/>
  <c r="AI13" i="1"/>
  <c r="T12" i="1"/>
  <c r="S12" i="1"/>
  <c r="V12" i="1"/>
  <c r="U12" i="1"/>
  <c r="AK12" i="1"/>
  <c r="Y12" i="1"/>
  <c r="X12" i="1"/>
  <c r="AA12" i="1"/>
  <c r="Z12" i="1"/>
  <c r="AL12" i="1"/>
  <c r="AD12" i="1"/>
  <c r="AC12" i="1"/>
  <c r="AF12" i="1"/>
  <c r="AE12" i="1"/>
  <c r="AM12" i="1"/>
  <c r="AN12" i="1"/>
  <c r="W12" i="1"/>
  <c r="AB12" i="1"/>
  <c r="AG12" i="1"/>
  <c r="AH12" i="1"/>
  <c r="AI12" i="1"/>
  <c r="T11" i="1"/>
  <c r="S11" i="1"/>
  <c r="V11" i="1"/>
  <c r="U11" i="1"/>
  <c r="AK11" i="1"/>
  <c r="Y11" i="1"/>
  <c r="X11" i="1"/>
  <c r="AA11" i="1"/>
  <c r="Z11" i="1"/>
  <c r="AL11" i="1"/>
  <c r="AD11" i="1"/>
  <c r="AC11" i="1"/>
  <c r="AF11" i="1"/>
  <c r="AE11" i="1"/>
  <c r="AM11" i="1"/>
  <c r="AN11" i="1"/>
  <c r="W11" i="1"/>
  <c r="AB11" i="1"/>
  <c r="AG11" i="1"/>
  <c r="AH11" i="1"/>
  <c r="AI11" i="1"/>
  <c r="T10" i="1"/>
  <c r="S10" i="1"/>
  <c r="V10" i="1"/>
  <c r="U10" i="1"/>
  <c r="AK10" i="1"/>
  <c r="Y10" i="1"/>
  <c r="X10" i="1"/>
  <c r="AA10" i="1"/>
  <c r="Z10" i="1"/>
  <c r="AL10" i="1"/>
  <c r="AD10" i="1"/>
  <c r="AC10" i="1"/>
  <c r="AF10" i="1"/>
  <c r="AE10" i="1"/>
  <c r="AM10" i="1"/>
  <c r="AN10" i="1"/>
  <c r="W10" i="1"/>
  <c r="AB10" i="1"/>
  <c r="AG10" i="1"/>
  <c r="AH10" i="1"/>
  <c r="AI10" i="1"/>
  <c r="T9" i="1"/>
  <c r="S9" i="1"/>
  <c r="V9" i="1"/>
  <c r="U9" i="1"/>
  <c r="AK9" i="1"/>
  <c r="Y9" i="1"/>
  <c r="X9" i="1"/>
  <c r="AA9" i="1"/>
  <c r="Z9" i="1"/>
  <c r="AL9" i="1"/>
  <c r="AD9" i="1"/>
  <c r="AC9" i="1"/>
  <c r="AF9" i="1"/>
  <c r="AE9" i="1"/>
  <c r="AM9" i="1"/>
  <c r="AN9" i="1"/>
  <c r="W9" i="1"/>
  <c r="AB9" i="1"/>
  <c r="AG9" i="1"/>
  <c r="AH9" i="1"/>
  <c r="AI9" i="1"/>
  <c r="T8" i="1"/>
  <c r="S8" i="1"/>
  <c r="V8" i="1"/>
  <c r="U8" i="1"/>
  <c r="AK8" i="1"/>
  <c r="Y8" i="1"/>
  <c r="X8" i="1"/>
  <c r="AA8" i="1"/>
  <c r="Z8" i="1"/>
  <c r="AL8" i="1"/>
  <c r="AD8" i="1"/>
  <c r="AC8" i="1"/>
  <c r="AF8" i="1"/>
  <c r="AE8" i="1"/>
  <c r="AM8" i="1"/>
  <c r="AN8" i="1"/>
  <c r="W8" i="1"/>
  <c r="AB8" i="1"/>
  <c r="AG8" i="1"/>
  <c r="AH8" i="1"/>
  <c r="AI8" i="1"/>
  <c r="T7" i="1"/>
  <c r="S7" i="1"/>
  <c r="V7" i="1"/>
  <c r="U7" i="1"/>
  <c r="AK7" i="1"/>
  <c r="Y7" i="1"/>
  <c r="X7" i="1"/>
  <c r="AA7" i="1"/>
  <c r="Z7" i="1"/>
  <c r="AL7" i="1"/>
  <c r="AD7" i="1"/>
  <c r="AC7" i="1"/>
  <c r="AF7" i="1"/>
  <c r="AE7" i="1"/>
  <c r="AM7" i="1"/>
  <c r="AN7" i="1"/>
  <c r="W7" i="1"/>
  <c r="AB7" i="1"/>
  <c r="AG7" i="1"/>
  <c r="AH7" i="1"/>
  <c r="AI7" i="1"/>
  <c r="C7" i="1"/>
</calcChain>
</file>

<file path=xl/sharedStrings.xml><?xml version="1.0" encoding="utf-8"?>
<sst xmlns="http://schemas.openxmlformats.org/spreadsheetml/2006/main" count="95" uniqueCount="70">
  <si>
    <t>https://analogista.jp/</t>
  </si>
  <si>
    <t>VIN</t>
  </si>
  <si>
    <t>V</t>
  </si>
  <si>
    <t>入力電圧</t>
  </si>
  <si>
    <t>ゲイン計算</t>
  </si>
  <si>
    <t>VOUT</t>
  </si>
  <si>
    <t>出力電圧</t>
  </si>
  <si>
    <t>周波数</t>
  </si>
  <si>
    <t>エラーアンプ</t>
  </si>
  <si>
    <t>フィードバック</t>
  </si>
  <si>
    <t>出力</t>
  </si>
  <si>
    <t>トータル</t>
  </si>
  <si>
    <t>dB</t>
  </si>
  <si>
    <t>位相</t>
  </si>
  <si>
    <t>合計</t>
  </si>
  <si>
    <t>IOUT</t>
  </si>
  <si>
    <t>A</t>
  </si>
  <si>
    <t>出力電流</t>
  </si>
  <si>
    <t>分子RE</t>
  </si>
  <si>
    <t>分子IM</t>
  </si>
  <si>
    <t>分母RE</t>
  </si>
  <si>
    <t>分母IM</t>
  </si>
  <si>
    <t>Ro</t>
  </si>
  <si>
    <t>Ω</t>
  </si>
  <si>
    <t>出力負荷抵抗</t>
  </si>
  <si>
    <t>R1</t>
  </si>
  <si>
    <t>kΩ</t>
  </si>
  <si>
    <t>フィードバック抵抗上側</t>
  </si>
  <si>
    <t>R2</t>
  </si>
  <si>
    <t>フィードバック抵抗下側</t>
  </si>
  <si>
    <t>Cff</t>
  </si>
  <si>
    <t>pF</t>
  </si>
  <si>
    <t>R1と並列に接続するコンデンサ容量</t>
  </si>
  <si>
    <t>Gea</t>
  </si>
  <si>
    <t>エラーアンプオープンループゲイン</t>
  </si>
  <si>
    <t>Gm_ea</t>
  </si>
  <si>
    <t>uA/V</t>
  </si>
  <si>
    <t>エラーアンプトランスコンダクタンス</t>
  </si>
  <si>
    <t>Zea</t>
  </si>
  <si>
    <t>MΩ</t>
  </si>
  <si>
    <t>エラーアンプ出力インピーダンス</t>
  </si>
  <si>
    <t>ΔVs</t>
  </si>
  <si>
    <t>内部ランプ信号の振幅</t>
  </si>
  <si>
    <t>L</t>
  </si>
  <si>
    <t>uH</t>
  </si>
  <si>
    <t>コイルのインダクタンス</t>
  </si>
  <si>
    <t>Co</t>
  </si>
  <si>
    <t>uF</t>
  </si>
  <si>
    <t>出力コンデンサ容量</t>
  </si>
  <si>
    <t>Resr</t>
  </si>
  <si>
    <t>mΩ</t>
  </si>
  <si>
    <t>出力コンデンサのESR</t>
  </si>
  <si>
    <t>Ccomp</t>
  </si>
  <si>
    <t>エラーアンプ出力コンデンサ容量</t>
  </si>
  <si>
    <t>Rcomp</t>
  </si>
  <si>
    <t>エラーアンプ出力抵抗</t>
  </si>
  <si>
    <t>計算結果</t>
  </si>
  <si>
    <t>Greg</t>
  </si>
  <si>
    <t>レギュレータ全体のオープンループゲイン</t>
  </si>
  <si>
    <t>fpea</t>
  </si>
  <si>
    <t>Hz</t>
  </si>
  <si>
    <t>エラーアンプポール（1stポール）</t>
  </si>
  <si>
    <t>fzea</t>
  </si>
  <si>
    <t>エラーアンプゼロ</t>
  </si>
  <si>
    <t>fzfb</t>
  </si>
  <si>
    <t>R1とCffによるゼロ</t>
  </si>
  <si>
    <t>fpo</t>
  </si>
  <si>
    <t>LCフィルタの共振周波数</t>
  </si>
  <si>
    <t>fzo</t>
  </si>
  <si>
    <t>出力コンデンサESRによるゼロ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</si>
</sst>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_ "/>
    <numFmt numFmtId="177" formatCode="0.0_ "/>
    <numFmt numFmtId="178" formatCode="#,##0_ "/>
    <numFmt numFmtId="179" formatCode="0.000_ "/>
  </numFmts>
  <fonts count="5" x14ac:knownFonts="1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family val="3"/>
      <charset val="128"/>
      <scheme val="minor"/>
    </font>
    <font>
      <sz val="11"/>
      <color theme="0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1" fillId="2" borderId="0" xfId="1" applyFill="1">
      <alignment vertical="center"/>
    </xf>
    <xf numFmtId="0" fontId="2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179" fontId="0" fillId="0" borderId="1" xfId="0" applyNumberFormat="1" applyBorder="1" applyProtection="1">
      <alignment vertical="center"/>
      <protection locked="0"/>
    </xf>
    <xf numFmtId="0" fontId="2" fillId="4" borderId="2" xfId="0" applyFon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2" fillId="5" borderId="1" xfId="0" applyFont="1" applyFill="1" applyBorder="1" applyProtection="1">
      <alignment vertical="center"/>
      <protection locked="0"/>
    </xf>
    <xf numFmtId="177" fontId="0" fillId="0" borderId="1" xfId="0" applyNumberFormat="1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178" fontId="0" fillId="0" borderId="1" xfId="0" applyNumberForma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2" borderId="0" xfId="0" applyFill="1" applyAlignment="1">
      <alignment horizontal="right" vertical="center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0" fillId="0" borderId="9" xfId="0" applyBorder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Protection="1">
      <alignment vertical="center"/>
      <protection locked="0"/>
    </xf>
    <xf numFmtId="0" fontId="1" fillId="2" borderId="0" xfId="1" applyNumberFormat="1" applyFill="1" applyBorder="1" applyAlignment="1">
      <alignment horizontal="right"/>
    </xf>
    <xf numFmtId="0" fontId="1" fillId="2" borderId="0" xfId="1" applyNumberFormat="1" applyFill="1" applyAlignment="1">
      <alignment horizontal="right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Protection="1">
      <alignment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30116024886"/>
          <c:y val="3.7878787878787901E-2"/>
          <c:w val="0.82994787287708105"/>
          <c:h val="0.80633477633477602"/>
        </c:manualLayout>
      </c:layout>
      <c:scatterChart>
        <c:scatterStyle val="smooth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電圧モード位相補償!$R$7:$R$70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  <c:pt idx="54">
                  <c:v>1000000</c:v>
                </c:pt>
                <c:pt idx="55">
                  <c:v>2000000</c:v>
                </c:pt>
                <c:pt idx="56">
                  <c:v>3000000</c:v>
                </c:pt>
                <c:pt idx="57">
                  <c:v>4000000</c:v>
                </c:pt>
                <c:pt idx="58">
                  <c:v>5000000</c:v>
                </c:pt>
                <c:pt idx="59">
                  <c:v>6000000</c:v>
                </c:pt>
                <c:pt idx="60">
                  <c:v>7000000</c:v>
                </c:pt>
                <c:pt idx="61">
                  <c:v>8000000</c:v>
                </c:pt>
                <c:pt idx="62">
                  <c:v>9000000</c:v>
                </c:pt>
                <c:pt idx="63">
                  <c:v>10000000</c:v>
                </c:pt>
              </c:numCache>
            </c:numRef>
          </c:xVal>
          <c:yVal>
            <c:numRef>
              <c:f>電圧モード位相補償!$AI$7:$AI$70</c:f>
              <c:numCache>
                <c:formatCode>General</c:formatCode>
                <c:ptCount val="64"/>
                <c:pt idx="0">
                  <c:v>59.206669020034994</c:v>
                </c:pt>
                <c:pt idx="1">
                  <c:v>53.993310973433175</c:v>
                </c:pt>
                <c:pt idx="2">
                  <c:v>50.640078969135573</c:v>
                </c:pt>
                <c:pt idx="3">
                  <c:v>48.203234292697445</c:v>
                </c:pt>
                <c:pt idx="4">
                  <c:v>46.295480784140921</c:v>
                </c:pt>
                <c:pt idx="5">
                  <c:v>44.730059252033847</c:v>
                </c:pt>
                <c:pt idx="6">
                  <c:v>43.403778572659434</c:v>
                </c:pt>
                <c:pt idx="7">
                  <c:v>42.253865364558393</c:v>
                </c:pt>
                <c:pt idx="8">
                  <c:v>41.239363738591372</c:v>
                </c:pt>
                <c:pt idx="9">
                  <c:v>40.332099606314323</c:v>
                </c:pt>
                <c:pt idx="10">
                  <c:v>34.397968617186237</c:v>
                </c:pt>
                <c:pt idx="11">
                  <c:v>31.003247058300865</c:v>
                </c:pt>
                <c:pt idx="12">
                  <c:v>28.674714451019486</c:v>
                </c:pt>
                <c:pt idx="13">
                  <c:v>26.945600049362554</c:v>
                </c:pt>
                <c:pt idx="14">
                  <c:v>25.604428576033772</c:v>
                </c:pt>
                <c:pt idx="15">
                  <c:v>24.535559044413425</c:v>
                </c:pt>
                <c:pt idx="16">
                  <c:v>23.667798996908243</c:v>
                </c:pt>
                <c:pt idx="17">
                  <c:v>22.953659374805238</c:v>
                </c:pt>
                <c:pt idx="18">
                  <c:v>22.359640684646944</c:v>
                </c:pt>
                <c:pt idx="19">
                  <c:v>19.616570911763414</c:v>
                </c:pt>
                <c:pt idx="20">
                  <c:v>18.850547349983817</c:v>
                </c:pt>
                <c:pt idx="21">
                  <c:v>18.556080987768407</c:v>
                </c:pt>
                <c:pt idx="22">
                  <c:v>18.423089154655816</c:v>
                </c:pt>
                <c:pt idx="23">
                  <c:v>18.360358505191897</c:v>
                </c:pt>
                <c:pt idx="24">
                  <c:v>18.334009343250123</c:v>
                </c:pt>
                <c:pt idx="25">
                  <c:v>18.329264678847871</c:v>
                </c:pt>
                <c:pt idx="26">
                  <c:v>18.338889103445094</c:v>
                </c:pt>
                <c:pt idx="27">
                  <c:v>18.359021416508149</c:v>
                </c:pt>
                <c:pt idx="28">
                  <c:v>18.902316886691608</c:v>
                </c:pt>
                <c:pt idx="29">
                  <c:v>19.960716632779377</c:v>
                </c:pt>
                <c:pt idx="30">
                  <c:v>21.643563111534831</c:v>
                </c:pt>
                <c:pt idx="31">
                  <c:v>24.26240412154764</c:v>
                </c:pt>
                <c:pt idx="32">
                  <c:v>28.523331909305742</c:v>
                </c:pt>
                <c:pt idx="33">
                  <c:v>33.808656010989601</c:v>
                </c:pt>
                <c:pt idx="34">
                  <c:v>28.814786376913219</c:v>
                </c:pt>
                <c:pt idx="35">
                  <c:v>23.422078261647265</c:v>
                </c:pt>
                <c:pt idx="36">
                  <c:v>19.797418872944931</c:v>
                </c:pt>
                <c:pt idx="37">
                  <c:v>5.9865907480880658</c:v>
                </c:pt>
                <c:pt idx="38">
                  <c:v>0.68308910924670108</c:v>
                </c:pt>
                <c:pt idx="39">
                  <c:v>-2.729075381822168</c:v>
                </c:pt>
                <c:pt idx="40">
                  <c:v>-5.3477568549164616</c:v>
                </c:pt>
                <c:pt idx="41">
                  <c:v>-7.5347404562534184</c:v>
                </c:pt>
                <c:pt idx="42">
                  <c:v>-9.4462127574964629</c:v>
                </c:pt>
                <c:pt idx="43">
                  <c:v>-11.161568989845122</c:v>
                </c:pt>
                <c:pt idx="44">
                  <c:v>-12.726265881555525</c:v>
                </c:pt>
                <c:pt idx="45">
                  <c:v>-14.168959530825793</c:v>
                </c:pt>
                <c:pt idx="46">
                  <c:v>-24.581859693042109</c:v>
                </c:pt>
                <c:pt idx="47">
                  <c:v>-31.164525529142814</c:v>
                </c:pt>
                <c:pt idx="48">
                  <c:v>-35.906671087320625</c:v>
                </c:pt>
                <c:pt idx="49">
                  <c:v>-39.573306494272238</c:v>
                </c:pt>
                <c:pt idx="50">
                  <c:v>-42.535336197115257</c:v>
                </c:pt>
                <c:pt idx="51">
                  <c:v>-44.999916230965496</c:v>
                </c:pt>
                <c:pt idx="52">
                  <c:v>-47.094673531084503</c:v>
                </c:pt>
                <c:pt idx="53">
                  <c:v>-48.904070617345923</c:v>
                </c:pt>
                <c:pt idx="54">
                  <c:v>-50.487100662621131</c:v>
                </c:pt>
                <c:pt idx="55">
                  <c:v>-59.835521924555081</c:v>
                </c:pt>
                <c:pt idx="56">
                  <c:v>-64.406591120453285</c:v>
                </c:pt>
                <c:pt idx="57">
                  <c:v>-67.342606695819441</c:v>
                </c:pt>
                <c:pt idx="58">
                  <c:v>-69.499235175383077</c:v>
                </c:pt>
                <c:pt idx="59">
                  <c:v>-71.206315229967814</c:v>
                </c:pt>
                <c:pt idx="60">
                  <c:v>-72.62143353861093</c:v>
                </c:pt>
                <c:pt idx="61">
                  <c:v>-73.831447129681081</c:v>
                </c:pt>
                <c:pt idx="62">
                  <c:v>-74.889237194384393</c:v>
                </c:pt>
                <c:pt idx="63">
                  <c:v>-75.829408641045177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8-A144-8959-459E46E6906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電圧モード位相補償!$R$7:$R$70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  <c:pt idx="46">
                  <c:v>200000</c:v>
                </c:pt>
                <c:pt idx="47">
                  <c:v>300000</c:v>
                </c:pt>
                <c:pt idx="48">
                  <c:v>400000</c:v>
                </c:pt>
                <c:pt idx="49">
                  <c:v>500000</c:v>
                </c:pt>
                <c:pt idx="50">
                  <c:v>600000</c:v>
                </c:pt>
                <c:pt idx="51">
                  <c:v>700000</c:v>
                </c:pt>
                <c:pt idx="52">
                  <c:v>800000</c:v>
                </c:pt>
                <c:pt idx="53">
                  <c:v>900000</c:v>
                </c:pt>
                <c:pt idx="54">
                  <c:v>1000000</c:v>
                </c:pt>
                <c:pt idx="55">
                  <c:v>2000000</c:v>
                </c:pt>
                <c:pt idx="56">
                  <c:v>3000000</c:v>
                </c:pt>
                <c:pt idx="57">
                  <c:v>4000000</c:v>
                </c:pt>
                <c:pt idx="58">
                  <c:v>5000000</c:v>
                </c:pt>
                <c:pt idx="59">
                  <c:v>6000000</c:v>
                </c:pt>
                <c:pt idx="60">
                  <c:v>7000000</c:v>
                </c:pt>
                <c:pt idx="61">
                  <c:v>8000000</c:v>
                </c:pt>
                <c:pt idx="62">
                  <c:v>9000000</c:v>
                </c:pt>
                <c:pt idx="63">
                  <c:v>10000000</c:v>
                </c:pt>
              </c:numCache>
            </c:numRef>
          </c:xVal>
          <c:yVal>
            <c:numRef>
              <c:f>電圧モード位相補償!$AN$7:$AN$70</c:f>
              <c:numCache>
                <c:formatCode>General</c:formatCode>
                <c:ptCount val="64"/>
                <c:pt idx="0">
                  <c:v>118.82811132458184</c:v>
                </c:pt>
                <c:pt idx="1">
                  <c:v>106.00877704967442</c:v>
                </c:pt>
                <c:pt idx="2">
                  <c:v>101.54608367098027</c:v>
                </c:pt>
                <c:pt idx="3">
                  <c:v>99.474454011820214</c:v>
                </c:pt>
                <c:pt idx="4">
                  <c:v>98.394257515067579</c:v>
                </c:pt>
                <c:pt idx="5">
                  <c:v>97.817173203406867</c:v>
                </c:pt>
                <c:pt idx="6">
                  <c:v>97.529676091943983</c:v>
                </c:pt>
                <c:pt idx="7">
                  <c:v>97.423834020294663</c:v>
                </c:pt>
                <c:pt idx="8">
                  <c:v>97.439276379019475</c:v>
                </c:pt>
                <c:pt idx="9">
                  <c:v>97.539609077368638</c:v>
                </c:pt>
                <c:pt idx="10">
                  <c:v>100.38906773881266</c:v>
                </c:pt>
                <c:pt idx="11">
                  <c:v>104.16724116351254</c:v>
                </c:pt>
                <c:pt idx="12">
                  <c:v>108.06036269862874</c:v>
                </c:pt>
                <c:pt idx="13">
                  <c:v>111.88039139985338</c:v>
                </c:pt>
                <c:pt idx="14">
                  <c:v>115.55175023067922</c:v>
                </c:pt>
                <c:pt idx="15">
                  <c:v>119.03749089199806</c:v>
                </c:pt>
                <c:pt idx="16">
                  <c:v>122.31987919210275</c:v>
                </c:pt>
                <c:pt idx="17">
                  <c:v>125.39282208069093</c:v>
                </c:pt>
                <c:pt idx="18">
                  <c:v>128.25784393925005</c:v>
                </c:pt>
                <c:pt idx="19">
                  <c:v>147.7057727011813</c:v>
                </c:pt>
                <c:pt idx="20">
                  <c:v>157.42064112058267</c:v>
                </c:pt>
                <c:pt idx="21">
                  <c:v>162.99775676309062</c:v>
                </c:pt>
                <c:pt idx="22">
                  <c:v>166.59712708465523</c:v>
                </c:pt>
                <c:pt idx="23">
                  <c:v>169.12469515862907</c:v>
                </c:pt>
                <c:pt idx="24">
                  <c:v>171.01243164184561</c:v>
                </c:pt>
                <c:pt idx="25">
                  <c:v>172.48925802397309</c:v>
                </c:pt>
                <c:pt idx="26">
                  <c:v>173.68687738636294</c:v>
                </c:pt>
                <c:pt idx="27">
                  <c:v>174.68608846920486</c:v>
                </c:pt>
                <c:pt idx="28">
                  <c:v>180.11782484747789</c:v>
                </c:pt>
                <c:pt idx="29">
                  <c:v>182.57016914879529</c:v>
                </c:pt>
                <c:pt idx="30">
                  <c:v>183.2617261378644</c:v>
                </c:pt>
                <c:pt idx="31">
                  <c:v>181.04873466888606</c:v>
                </c:pt>
                <c:pt idx="32">
                  <c:v>170.37785902743011</c:v>
                </c:pt>
                <c:pt idx="33">
                  <c:v>121.54698119461482</c:v>
                </c:pt>
                <c:pt idx="34">
                  <c:v>62.141025496821968</c:v>
                </c:pt>
                <c:pt idx="35">
                  <c:v>47.811607195802878</c:v>
                </c:pt>
                <c:pt idx="36">
                  <c:v>43.761501509258352</c:v>
                </c:pt>
                <c:pt idx="37">
                  <c:v>46.980506716739455</c:v>
                </c:pt>
                <c:pt idx="38">
                  <c:v>49.595650109515844</c:v>
                </c:pt>
                <c:pt idx="39">
                  <c:v>49.262571981215331</c:v>
                </c:pt>
                <c:pt idx="40">
                  <c:v>47.630980664745039</c:v>
                </c:pt>
                <c:pt idx="41">
                  <c:v>45.500496332562363</c:v>
                </c:pt>
                <c:pt idx="42">
                  <c:v>43.251086406986929</c:v>
                </c:pt>
                <c:pt idx="43">
                  <c:v>41.064497693583974</c:v>
                </c:pt>
                <c:pt idx="44">
                  <c:v>39.024074102430404</c:v>
                </c:pt>
                <c:pt idx="45">
                  <c:v>37.162682801871313</c:v>
                </c:pt>
                <c:pt idx="46">
                  <c:v>26.855685699845566</c:v>
                </c:pt>
                <c:pt idx="47">
                  <c:v>24.287001967456803</c:v>
                </c:pt>
                <c:pt idx="48">
                  <c:v>24.453905434465611</c:v>
                </c:pt>
                <c:pt idx="49">
                  <c:v>25.769730316585992</c:v>
                </c:pt>
                <c:pt idx="50">
                  <c:v>27.620956472035715</c:v>
                </c:pt>
                <c:pt idx="51">
                  <c:v>29.72347839907809</c:v>
                </c:pt>
                <c:pt idx="52">
                  <c:v>31.928428937185686</c:v>
                </c:pt>
                <c:pt idx="53">
                  <c:v>34.151346451605406</c:v>
                </c:pt>
                <c:pt idx="54">
                  <c:v>36.342117479805836</c:v>
                </c:pt>
                <c:pt idx="55">
                  <c:v>53.592747178627519</c:v>
                </c:pt>
                <c:pt idx="56">
                  <c:v>63.456963793099646</c:v>
                </c:pt>
                <c:pt idx="57">
                  <c:v>69.355901802741414</c:v>
                </c:pt>
                <c:pt idx="58">
                  <c:v>73.185576100784772</c:v>
                </c:pt>
                <c:pt idx="59">
                  <c:v>75.845942830641349</c:v>
                </c:pt>
                <c:pt idx="60">
                  <c:v>77.792472231196257</c:v>
                </c:pt>
                <c:pt idx="61">
                  <c:v>79.27478830636511</c:v>
                </c:pt>
                <c:pt idx="62">
                  <c:v>80.439577137594398</c:v>
                </c:pt>
                <c:pt idx="63">
                  <c:v>81.378156977454637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8-A144-8959-459E46E6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19672"/>
        <c:axId val="464625576"/>
      </c:scatterChart>
      <c:valAx>
        <c:axId val="46461967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defRPr>
                </a:pPr>
                <a:r>
                  <a:rPr lang="ja-JP" altLang="en-US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周波数 </a:t>
                </a:r>
                <a:r>
                  <a:rPr lang="en-US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(</a:t>
                </a:r>
                <a:r>
                  <a:rPr lang="af-ZA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Hz)</a:t>
                </a:r>
              </a:p>
            </c:rich>
          </c:tx>
          <c:layout>
            <c:manualLayout>
              <c:xMode val="edge"/>
              <c:yMode val="edge"/>
              <c:x val="0.472425398471778"/>
              <c:y val="0.936263648862074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" charset="0"/>
                <a:ea typeface="游ゴシック" charset="0"/>
                <a:cs typeface="游ゴシック" charset="0"/>
                <a:sym typeface="游ゴシック" charset="0"/>
              </a:defRPr>
            </a:pPr>
            <a:endParaRPr lang="ja-JP"/>
          </a:p>
        </c:txPr>
        <c:crossAx val="464625576"/>
        <c:crossesAt val="-1000"/>
        <c:crossBetween val="midCat"/>
      </c:valAx>
      <c:valAx>
        <c:axId val="4646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defRPr>
                </a:pPr>
                <a:r>
                  <a:rPr lang="ja-JP" altLang="en-US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ゲイン</a:t>
                </a:r>
                <a:r>
                  <a:rPr lang="en-US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(</a:t>
                </a:r>
                <a:r>
                  <a:rPr lang="af-ZA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dB) / </a:t>
                </a:r>
                <a:r>
                  <a:rPr lang="ja-JP" altLang="en-US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位相</a:t>
                </a:r>
                <a:r>
                  <a:rPr lang="en-US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(</a:t>
                </a:r>
                <a:r>
                  <a:rPr lang="af-ZA" altLang="ja-JP" b="1">
                    <a:latin typeface="游ゴシック" charset="0"/>
                    <a:ea typeface="游ゴシック" charset="0"/>
                    <a:cs typeface="游ゴシック" charset="0"/>
                    <a:sym typeface="游ゴシック" charset="0"/>
                  </a:rPr>
                  <a:t>deg)</a:t>
                </a:r>
              </a:p>
            </c:rich>
          </c:tx>
          <c:layout>
            <c:manualLayout>
              <c:xMode val="edge"/>
              <c:yMode val="edge"/>
              <c:x val="5.9144032125882703E-3"/>
              <c:y val="0.2077874962287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游ゴシック" charset="0"/>
                <a:ea typeface="游ゴシック" charset="0"/>
                <a:cs typeface="游ゴシック" charset="0"/>
                <a:sym typeface="游ゴシック" charset="0"/>
              </a:defRPr>
            </a:pPr>
            <a:endParaRPr lang="ja-JP"/>
          </a:p>
        </c:txPr>
        <c:crossAx val="4646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ja-JP" sz="1400" b="1">
          <a:latin typeface="游ゴシック" charset="0"/>
          <a:ea typeface="游ゴシック" charset="0"/>
          <a:cs typeface="游ゴシック" charset="0"/>
          <a:sym typeface="游ゴシック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28575</xdr:rowOff>
    </xdr:from>
    <xdr:to>
      <xdr:col>9</xdr:col>
      <xdr:colOff>427990</xdr:colOff>
      <xdr:row>55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352425</xdr:colOff>
      <xdr:row>37</xdr:row>
      <xdr:rowOff>38100</xdr:rowOff>
    </xdr:from>
    <xdr:ext cx="640715" cy="368935"/>
    <xdr:sp macro="" textlink="">
      <xdr:nvSpPr>
        <xdr:cNvPr id="5" name="テキスト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47775" y="6781800"/>
          <a:ext cx="640715" cy="368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600" b="1">
              <a:solidFill>
                <a:schemeClr val="accent1"/>
              </a:solidFill>
              <a:latin typeface="游ゴシック" charset="0"/>
              <a:ea typeface="游ゴシック" charset="0"/>
            </a:rPr>
            <a:t>Gain</a:t>
          </a:r>
        </a:p>
      </xdr:txBody>
    </xdr:sp>
    <xdr:clientData/>
  </xdr:oneCellAnchor>
  <xdr:oneCellAnchor>
    <xdr:from>
      <xdr:col>2</xdr:col>
      <xdr:colOff>333375</xdr:colOff>
      <xdr:row>30</xdr:row>
      <xdr:rowOff>57150</xdr:rowOff>
    </xdr:from>
    <xdr:ext cx="795655" cy="368935"/>
    <xdr:sp macro="" textlink="">
      <xdr:nvSpPr>
        <xdr:cNvPr id="7" name="テキスト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28725" y="5600700"/>
          <a:ext cx="795655" cy="368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600" b="1">
              <a:solidFill>
                <a:schemeClr val="accent2"/>
              </a:solidFill>
              <a:latin typeface="游ゴシック" charset="0"/>
              <a:ea typeface="游ゴシック" charset="0"/>
            </a:rPr>
            <a:t>Phase</a:t>
          </a:r>
        </a:p>
      </xdr:txBody>
    </xdr:sp>
    <xdr:clientData/>
  </xdr:oneCellAnchor>
  <xdr:twoCellAnchor editAs="oneCell">
    <xdr:from>
      <xdr:col>0</xdr:col>
      <xdr:colOff>209550</xdr:colOff>
      <xdr:row>1</xdr:row>
      <xdr:rowOff>4445</xdr:rowOff>
    </xdr:from>
    <xdr:to>
      <xdr:col>4</xdr:col>
      <xdr:colOff>2139</xdr:colOff>
      <xdr:row>2</xdr:row>
      <xdr:rowOff>0</xdr:rowOff>
    </xdr:to>
    <xdr:pic>
      <xdr:nvPicPr>
        <xdr:cNvPr id="9" name="図形 8" descr="log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75895"/>
          <a:ext cx="2119630" cy="5670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142875</xdr:rowOff>
    </xdr:from>
    <xdr:to>
      <xdr:col>14</xdr:col>
      <xdr:colOff>32385</xdr:colOff>
      <xdr:row>26</xdr:row>
      <xdr:rowOff>6985</xdr:rowOff>
    </xdr:to>
    <xdr:pic>
      <xdr:nvPicPr>
        <xdr:cNvPr id="3" name="図形 2" descr="IMG_007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2150" y="885825"/>
          <a:ext cx="5795010" cy="3978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nalogista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72"/>
  <sheetViews>
    <sheetView tabSelected="1" topLeftCell="Z3" zoomScale="95" zoomScaleNormal="55" workbookViewId="0">
      <selection activeCell="AI10" sqref="AI10"/>
    </sheetView>
  </sheetViews>
  <sheetFormatPr defaultColWidth="9" defaultRowHeight="13.2" x14ac:dyDescent="0.2"/>
  <cols>
    <col min="1" max="1" width="2.77734375" customWidth="1"/>
    <col min="3" max="3" width="10" customWidth="1"/>
    <col min="5" max="5" width="42.109375" customWidth="1"/>
    <col min="6" max="6" width="2.88671875" customWidth="1"/>
    <col min="8" max="8" width="12.6640625"/>
    <col min="15" max="15" width="2.88671875" style="1" customWidth="1"/>
    <col min="16" max="16" width="2.21875" style="3" customWidth="1"/>
    <col min="17" max="17" width="10.77734375" customWidth="1"/>
    <col min="18" max="18" width="10" bestFit="1" customWidth="1"/>
    <col min="19" max="19" width="12.77734375" bestFit="1" customWidth="1"/>
    <col min="20" max="20" width="14.77734375" bestFit="1" customWidth="1"/>
    <col min="21" max="21" width="12.77734375" bestFit="1" customWidth="1"/>
    <col min="22" max="22" width="13.88671875" bestFit="1" customWidth="1"/>
    <col min="23" max="24" width="12.77734375" bestFit="1" customWidth="1"/>
    <col min="25" max="25" width="14.77734375" bestFit="1" customWidth="1"/>
    <col min="26" max="26" width="12.77734375" bestFit="1" customWidth="1"/>
    <col min="27" max="27" width="14.77734375" bestFit="1" customWidth="1"/>
    <col min="28" max="28" width="12.77734375" bestFit="1" customWidth="1"/>
    <col min="29" max="32" width="12.6640625" customWidth="1"/>
    <col min="33" max="34" width="12.77734375" bestFit="1" customWidth="1"/>
    <col min="35" max="35" width="13.77734375"/>
    <col min="37" max="40" width="13.77734375"/>
    <col min="41" max="41" width="12.6640625"/>
  </cols>
  <sheetData>
    <row r="1" spans="2:40" s="1" customFormat="1" x14ac:dyDescent="0.2">
      <c r="P1" s="3"/>
    </row>
    <row r="2" spans="2:40" s="1" customFormat="1" ht="45" customHeight="1" x14ac:dyDescent="0.2">
      <c r="E2" s="4"/>
      <c r="L2" s="31" t="s">
        <v>0</v>
      </c>
      <c r="M2" s="32"/>
      <c r="N2" s="31"/>
      <c r="P2" s="3"/>
    </row>
    <row r="3" spans="2:40" s="1" customFormat="1" x14ac:dyDescent="0.2">
      <c r="P3" s="3"/>
      <c r="AG3" s="22"/>
    </row>
    <row r="4" spans="2:40" s="2" customFormat="1" x14ac:dyDescent="0.2">
      <c r="B4" s="5" t="s">
        <v>1</v>
      </c>
      <c r="C4" s="6">
        <v>12</v>
      </c>
      <c r="D4" s="6" t="s">
        <v>2</v>
      </c>
      <c r="E4" s="6" t="s">
        <v>3</v>
      </c>
      <c r="O4" s="15"/>
      <c r="P4" s="16"/>
      <c r="R4" s="33" t="s">
        <v>4</v>
      </c>
      <c r="S4" s="33"/>
      <c r="T4" s="33"/>
      <c r="U4" s="33"/>
      <c r="V4" s="33"/>
      <c r="W4" s="33"/>
      <c r="X4" s="33"/>
      <c r="Y4" s="33"/>
      <c r="Z4" s="33"/>
      <c r="AA4" s="33"/>
      <c r="AB4" s="33"/>
      <c r="AC4" s="29"/>
      <c r="AD4" s="29"/>
      <c r="AE4" s="29"/>
      <c r="AF4" s="29"/>
      <c r="AG4" s="29"/>
      <c r="AH4" s="33"/>
      <c r="AI4" s="33"/>
    </row>
    <row r="5" spans="2:40" s="2" customFormat="1" x14ac:dyDescent="0.2">
      <c r="B5" s="5" t="s">
        <v>5</v>
      </c>
      <c r="C5" s="6">
        <v>5</v>
      </c>
      <c r="D5" s="6" t="s">
        <v>2</v>
      </c>
      <c r="E5" s="6" t="s">
        <v>6</v>
      </c>
      <c r="O5" s="15"/>
      <c r="P5" s="16"/>
      <c r="R5" s="29" t="s">
        <v>7</v>
      </c>
      <c r="S5" s="27" t="s">
        <v>8</v>
      </c>
      <c r="T5" s="27"/>
      <c r="U5" s="27"/>
      <c r="V5" s="27"/>
      <c r="W5" s="34"/>
      <c r="X5" s="28" t="s">
        <v>9</v>
      </c>
      <c r="Y5" s="29"/>
      <c r="Z5" s="29"/>
      <c r="AA5" s="29"/>
      <c r="AB5" s="29"/>
      <c r="AC5" s="35" t="s">
        <v>10</v>
      </c>
      <c r="AD5" s="35"/>
      <c r="AE5" s="35"/>
      <c r="AF5" s="35"/>
      <c r="AG5" s="35"/>
      <c r="AH5" s="26" t="s">
        <v>11</v>
      </c>
      <c r="AI5" s="29" t="s">
        <v>12</v>
      </c>
      <c r="AK5" s="26" t="s">
        <v>13</v>
      </c>
      <c r="AL5" s="27"/>
      <c r="AM5" s="28"/>
      <c r="AN5" s="29" t="s">
        <v>14</v>
      </c>
    </row>
    <row r="6" spans="2:40" s="2" customFormat="1" x14ac:dyDescent="0.2">
      <c r="B6" s="5" t="s">
        <v>15</v>
      </c>
      <c r="C6" s="6">
        <v>2</v>
      </c>
      <c r="D6" s="6" t="s">
        <v>16</v>
      </c>
      <c r="E6" s="6" t="s">
        <v>17</v>
      </c>
      <c r="O6" s="15"/>
      <c r="P6" s="16"/>
      <c r="R6" s="29"/>
      <c r="S6" s="18" t="s">
        <v>18</v>
      </c>
      <c r="T6" s="19" t="s">
        <v>19</v>
      </c>
      <c r="U6" s="19" t="s">
        <v>20</v>
      </c>
      <c r="V6" s="19" t="s">
        <v>21</v>
      </c>
      <c r="W6" s="19" t="s">
        <v>14</v>
      </c>
      <c r="X6" s="18" t="s">
        <v>18</v>
      </c>
      <c r="Y6" s="19" t="s">
        <v>19</v>
      </c>
      <c r="Z6" s="19" t="s">
        <v>20</v>
      </c>
      <c r="AA6" s="19" t="s">
        <v>21</v>
      </c>
      <c r="AB6" s="19" t="s">
        <v>14</v>
      </c>
      <c r="AC6" s="19" t="s">
        <v>18</v>
      </c>
      <c r="AD6" s="19" t="s">
        <v>19</v>
      </c>
      <c r="AE6" s="19" t="s">
        <v>20</v>
      </c>
      <c r="AF6" s="19" t="s">
        <v>21</v>
      </c>
      <c r="AG6" s="24" t="s">
        <v>14</v>
      </c>
      <c r="AH6" s="26"/>
      <c r="AI6" s="29"/>
      <c r="AK6" s="17" t="s">
        <v>8</v>
      </c>
      <c r="AL6" s="23" t="s">
        <v>9</v>
      </c>
      <c r="AM6" s="17" t="s">
        <v>10</v>
      </c>
      <c r="AN6" s="30"/>
    </row>
    <row r="7" spans="2:40" s="2" customFormat="1" x14ac:dyDescent="0.2">
      <c r="B7" s="5" t="s">
        <v>22</v>
      </c>
      <c r="C7" s="6">
        <f>C5/C6</f>
        <v>2.5</v>
      </c>
      <c r="D7" s="6" t="s">
        <v>23</v>
      </c>
      <c r="E7" s="6" t="s">
        <v>24</v>
      </c>
      <c r="O7" s="15"/>
      <c r="P7" s="16"/>
      <c r="R7" s="20">
        <v>1</v>
      </c>
      <c r="S7" s="20">
        <f>$C$13*$C$19*1000000000</f>
        <v>7466666666.666666</v>
      </c>
      <c r="T7" s="20">
        <f>-$C$13*1000000000000/($C$18*2*PI()*R7)</f>
        <v>-964575412678.15356</v>
      </c>
      <c r="U7" s="20">
        <f>$C$13*1000000+$C$19*1000</f>
        <v>1338933.3333333333</v>
      </c>
      <c r="V7" s="20">
        <f>-1000000/($C$18*2*PI()*R7)</f>
        <v>-723431.55950861517</v>
      </c>
      <c r="W7" s="21">
        <f>((S7^2+T7^2)^0.5/(U7^2+V7^2)^0.5)*$C$12/1000000</f>
        <v>475.37048409723826</v>
      </c>
      <c r="X7" s="6">
        <f>$C$8*$C$9*1000000</f>
        <v>525000000</v>
      </c>
      <c r="Y7" s="6">
        <f>-$C$9*1000/(2*PI()*R7*$C$10/1000000000000)</f>
        <v>-7234315595086.1514</v>
      </c>
      <c r="Z7" s="6">
        <f>$C$8*$C$9*1000000</f>
        <v>525000000</v>
      </c>
      <c r="AA7" s="6">
        <f>-($C$8+$C$9)*1000/(2*PI()*R7*$C$10/1000000000000)</f>
        <v>-45214472469288.445</v>
      </c>
      <c r="AB7" s="21">
        <f>(X7^2+Y7^2)^0.5/(Z7^2+AA7^2)^0.5</f>
        <v>0.16000000041053572</v>
      </c>
      <c r="AC7" s="21">
        <f>($C$5*$C$17/($C$6*1000))</f>
        <v>5.0000000000000001E-3</v>
      </c>
      <c r="AD7" s="21">
        <f>-($C$5/($C$6*2*PI()*R7*$C$16/1000000))</f>
        <v>-7957.7471545947674</v>
      </c>
      <c r="AE7" s="21">
        <f>($C$5*$C$17/($C$6*1000)+$C$15/$C$16)</f>
        <v>0.20500000000000002</v>
      </c>
      <c r="AF7" s="21">
        <f>(2*PI()*R7*$C$15*($C$5/$C$6+$C$17/1000)/1000000-$C$5/($C$6*2*PI()*R7*$C$16/1000000))</f>
        <v>-7957.7469973894713</v>
      </c>
      <c r="AG7" s="25">
        <f>(AC7^2+AD7^2)^0.5/(AE7^2+AF7^2)^0.5</f>
        <v>1.0000000194233818</v>
      </c>
      <c r="AH7" s="20">
        <f>W7*AB7*AG7*$C$4/$C$14</f>
        <v>912.71134953651688</v>
      </c>
      <c r="AI7" s="20">
        <f>20*LOG10(AH7)</f>
        <v>59.206669020034994</v>
      </c>
      <c r="AK7" s="6">
        <f>(ATAN(T7/S7)-ATAN(V7/U7))*180/PI()</f>
        <v>-61.17394139538208</v>
      </c>
      <c r="AL7" s="6">
        <f>(ATAN(Y7/X7)-ATAN(AA7/Z7))*180/PI()</f>
        <v>3.4927199927391791E-3</v>
      </c>
      <c r="AM7" s="6">
        <f>(ATAN(AD7/AC7)-ATAN(AF7/AE7))*180/PI()</f>
        <v>-1.4400000288227585E-3</v>
      </c>
      <c r="AN7" s="6">
        <f>SUM(AK7:AM7)+180</f>
        <v>118.82811132458184</v>
      </c>
    </row>
    <row r="8" spans="2:40" s="2" customFormat="1" x14ac:dyDescent="0.2">
      <c r="B8" s="5" t="s">
        <v>25</v>
      </c>
      <c r="C8" s="6">
        <v>52.5</v>
      </c>
      <c r="D8" s="6" t="s">
        <v>26</v>
      </c>
      <c r="E8" s="6" t="s">
        <v>27</v>
      </c>
      <c r="O8" s="15"/>
      <c r="P8" s="16"/>
      <c r="R8" s="6">
        <v>2</v>
      </c>
      <c r="S8" s="20">
        <f t="shared" ref="S8:S17" si="0">$C$13*$C$19*1000000000</f>
        <v>7466666666.666666</v>
      </c>
      <c r="T8" s="20">
        <f t="shared" ref="T8:T39" si="1">-$C$13*1000000000000/($C$18*2*PI()*R8)</f>
        <v>-482287706339.07678</v>
      </c>
      <c r="U8" s="20">
        <f t="shared" ref="U8:U17" si="2">$C$13*1000000+$C$19*1000</f>
        <v>1338933.3333333333</v>
      </c>
      <c r="V8" s="20">
        <f t="shared" ref="V8:V39" si="3">-1000000/($C$18*2*PI()*R8)</f>
        <v>-361715.77975430759</v>
      </c>
      <c r="W8" s="21">
        <f t="shared" ref="W8:W39" si="4">((S8^2+T8^2)^0.5/(U8^2+V8^2)^0.5)*$C$12/1000000</f>
        <v>260.83404819974481</v>
      </c>
      <c r="X8" s="6">
        <f t="shared" ref="X8:X17" si="5">$C$8*$C$9*1000000</f>
        <v>525000000</v>
      </c>
      <c r="Y8" s="6">
        <f t="shared" ref="Y8:Y39" si="6">-$C$9*1000/(2*PI()*R8*$C$10/1000000000000)</f>
        <v>-3617157797543.0757</v>
      </c>
      <c r="Z8" s="6">
        <f t="shared" ref="Z8:Z17" si="7">$C$8*$C$9*1000000</f>
        <v>525000000</v>
      </c>
      <c r="AA8" s="6">
        <f t="shared" ref="AA8:AA39" si="8">-($C$8+$C$9)*1000/(2*PI()*R8*$C$10/1000000000000)</f>
        <v>-22607236234644.223</v>
      </c>
      <c r="AB8" s="21">
        <f t="shared" ref="AB8:AB39" si="9">(X8^2+Y8^2)^0.5/(Z8^2+AA8^2)^0.5</f>
        <v>0.16000000164214292</v>
      </c>
      <c r="AC8" s="21">
        <f t="shared" ref="AC8:AC17" si="10">($C$5*$C$17/($C$6*1000))</f>
        <v>5.0000000000000001E-3</v>
      </c>
      <c r="AD8" s="21">
        <f t="shared" ref="AD8:AD39" si="11">-($C$5/($C$6*2*PI()*R8*$C$16/1000000))</f>
        <v>-3978.8735772973837</v>
      </c>
      <c r="AE8" s="21">
        <f t="shared" ref="AE8:AE17" si="12">($C$5*$C$17/($C$6*1000)+$C$15/$C$16)</f>
        <v>0.20500000000000002</v>
      </c>
      <c r="AF8" s="21">
        <f t="shared" ref="AF8:AF39" si="13">(2*PI()*R8*$C$15*($C$5/$C$6+$C$17/1000)/1000000-$C$5/($C$6*2*PI()*R8*$C$16/1000000))</f>
        <v>-3978.8732628867911</v>
      </c>
      <c r="AG8" s="25">
        <f t="shared" ref="AG8:AG39" si="14">(AC8^2+AD8^2)^0.5/(AE8^2+AF8^2)^0.5</f>
        <v>1.0000000776935318</v>
      </c>
      <c r="AH8" s="20">
        <f t="shared" ref="AH8:AH39" si="15">W8*AB8*AG8*$C$4/$C$14</f>
        <v>500.8014165924593</v>
      </c>
      <c r="AI8" s="20">
        <f t="shared" ref="AI8:AI39" si="16">20*LOG10(AH8)</f>
        <v>53.993310973433175</v>
      </c>
      <c r="AK8" s="6">
        <f t="shared" ref="AK8:AK39" si="17">(ATAN(T8/S8)-ATAN(V8/U8))*180/PI()</f>
        <v>-73.995328390036761</v>
      </c>
      <c r="AL8" s="6">
        <f t="shared" ref="AL8:AL39" si="18">(ATAN(Y8/X8)-ATAN(AA8/Z8))*180/PI()</f>
        <v>6.985439941841148E-3</v>
      </c>
      <c r="AM8" s="6">
        <f t="shared" ref="AM8:AM39" si="19">(ATAN(AD8/AC8)-ATAN(AF8/AE8))*180/PI()</f>
        <v>-2.8800002306549697E-3</v>
      </c>
      <c r="AN8" s="6">
        <f t="shared" ref="AN8:AN39" si="20">SUM(AK8:AM8)+180</f>
        <v>106.00877704967442</v>
      </c>
    </row>
    <row r="9" spans="2:40" s="2" customFormat="1" x14ac:dyDescent="0.2">
      <c r="B9" s="5" t="s">
        <v>28</v>
      </c>
      <c r="C9" s="6">
        <v>10</v>
      </c>
      <c r="D9" s="6" t="s">
        <v>26</v>
      </c>
      <c r="E9" s="6" t="s">
        <v>29</v>
      </c>
      <c r="O9" s="15"/>
      <c r="P9" s="16"/>
      <c r="R9" s="6">
        <v>3</v>
      </c>
      <c r="S9" s="20">
        <f t="shared" si="0"/>
        <v>7466666666.666666</v>
      </c>
      <c r="T9" s="20">
        <f t="shared" si="1"/>
        <v>-321525137559.38452</v>
      </c>
      <c r="U9" s="20">
        <f t="shared" si="2"/>
        <v>1338933.3333333333</v>
      </c>
      <c r="V9" s="20">
        <f t="shared" si="3"/>
        <v>-241143.85316953843</v>
      </c>
      <c r="W9" s="21">
        <f t="shared" si="4"/>
        <v>177.29750896946823</v>
      </c>
      <c r="X9" s="6">
        <f t="shared" si="5"/>
        <v>525000000</v>
      </c>
      <c r="Y9" s="6">
        <f t="shared" si="6"/>
        <v>-2411438531695.3843</v>
      </c>
      <c r="Z9" s="6">
        <f t="shared" si="7"/>
        <v>525000000</v>
      </c>
      <c r="AA9" s="6">
        <f t="shared" si="8"/>
        <v>-15071490823096.152</v>
      </c>
      <c r="AB9" s="21">
        <f t="shared" si="9"/>
        <v>0.16000000369482159</v>
      </c>
      <c r="AC9" s="21">
        <f t="shared" si="10"/>
        <v>5.0000000000000001E-3</v>
      </c>
      <c r="AD9" s="21">
        <f t="shared" si="11"/>
        <v>-2652.5823848649225</v>
      </c>
      <c r="AE9" s="21">
        <f t="shared" si="12"/>
        <v>0.20500000000000002</v>
      </c>
      <c r="AF9" s="21">
        <f t="shared" si="13"/>
        <v>-2652.5819132490333</v>
      </c>
      <c r="AG9" s="25">
        <f t="shared" si="14"/>
        <v>1.0000001748104632</v>
      </c>
      <c r="AH9" s="20">
        <f t="shared" si="15"/>
        <v>340.41128458981484</v>
      </c>
      <c r="AI9" s="20">
        <f t="shared" si="16"/>
        <v>50.640078969135573</v>
      </c>
      <c r="AK9" s="6">
        <f t="shared" si="17"/>
        <v>-78.460074488045009</v>
      </c>
      <c r="AL9" s="6">
        <f t="shared" si="18"/>
        <v>1.0478159803732307E-2</v>
      </c>
      <c r="AM9" s="6">
        <f t="shared" si="19"/>
        <v>-4.3200007784679187E-3</v>
      </c>
      <c r="AN9" s="6">
        <f t="shared" si="20"/>
        <v>101.54608367098027</v>
      </c>
    </row>
    <row r="10" spans="2:40" s="2" customFormat="1" x14ac:dyDescent="0.2">
      <c r="B10" s="5" t="s">
        <v>30</v>
      </c>
      <c r="C10" s="6">
        <v>220</v>
      </c>
      <c r="D10" s="6" t="s">
        <v>31</v>
      </c>
      <c r="E10" s="6" t="s">
        <v>32</v>
      </c>
      <c r="O10" s="15"/>
      <c r="P10" s="16"/>
      <c r="R10" s="6">
        <v>4</v>
      </c>
      <c r="S10" s="20">
        <f t="shared" si="0"/>
        <v>7466666666.666666</v>
      </c>
      <c r="T10" s="20">
        <f t="shared" si="1"/>
        <v>-241143853169.53839</v>
      </c>
      <c r="U10" s="20">
        <f t="shared" si="2"/>
        <v>1338933.3333333333</v>
      </c>
      <c r="V10" s="20">
        <f t="shared" si="3"/>
        <v>-180857.88987715379</v>
      </c>
      <c r="W10" s="21">
        <f t="shared" si="4"/>
        <v>133.92459235820408</v>
      </c>
      <c r="X10" s="6">
        <f t="shared" si="5"/>
        <v>525000000</v>
      </c>
      <c r="Y10" s="6">
        <f t="shared" si="6"/>
        <v>-1808578898771.5378</v>
      </c>
      <c r="Z10" s="6">
        <f t="shared" si="7"/>
        <v>525000000</v>
      </c>
      <c r="AA10" s="6">
        <f t="shared" si="8"/>
        <v>-11303618117322.111</v>
      </c>
      <c r="AB10" s="21">
        <f t="shared" si="9"/>
        <v>0.16000000656857163</v>
      </c>
      <c r="AC10" s="21">
        <f t="shared" si="10"/>
        <v>5.0000000000000001E-3</v>
      </c>
      <c r="AD10" s="21">
        <f t="shared" si="11"/>
        <v>-1989.4367886486918</v>
      </c>
      <c r="AE10" s="21">
        <f t="shared" si="12"/>
        <v>0.20500000000000002</v>
      </c>
      <c r="AF10" s="21">
        <f t="shared" si="13"/>
        <v>-1989.4361598275063</v>
      </c>
      <c r="AG10" s="25">
        <f t="shared" si="14"/>
        <v>1.0000003107741984</v>
      </c>
      <c r="AH10" s="20">
        <f t="shared" si="15"/>
        <v>257.1353077950655</v>
      </c>
      <c r="AI10" s="20">
        <f t="shared" si="16"/>
        <v>48.203234292697445</v>
      </c>
      <c r="AK10" s="6">
        <f t="shared" si="17"/>
        <v>-80.533756865869293</v>
      </c>
      <c r="AL10" s="6">
        <f t="shared" si="18"/>
        <v>1.3970879534750003E-2</v>
      </c>
      <c r="AM10" s="6">
        <f t="shared" si="19"/>
        <v>-5.7600018452456138E-3</v>
      </c>
      <c r="AN10" s="6">
        <f t="shared" si="20"/>
        <v>99.474454011820214</v>
      </c>
    </row>
    <row r="11" spans="2:40" s="2" customFormat="1" x14ac:dyDescent="0.2">
      <c r="B11" s="5" t="s">
        <v>33</v>
      </c>
      <c r="C11" s="6">
        <v>60</v>
      </c>
      <c r="D11" s="6" t="s">
        <v>12</v>
      </c>
      <c r="E11" s="6" t="s">
        <v>34</v>
      </c>
      <c r="O11" s="15"/>
      <c r="P11" s="16"/>
      <c r="R11" s="6">
        <v>5</v>
      </c>
      <c r="S11" s="20">
        <f t="shared" si="0"/>
        <v>7466666666.666666</v>
      </c>
      <c r="T11" s="20">
        <f t="shared" si="1"/>
        <v>-192915082535.63071</v>
      </c>
      <c r="U11" s="20">
        <f t="shared" si="2"/>
        <v>1338933.3333333333</v>
      </c>
      <c r="V11" s="20">
        <f t="shared" si="3"/>
        <v>-144686.31190172303</v>
      </c>
      <c r="W11" s="21">
        <f t="shared" si="4"/>
        <v>107.51586956761916</v>
      </c>
      <c r="X11" s="6">
        <f t="shared" si="5"/>
        <v>525000000</v>
      </c>
      <c r="Y11" s="6">
        <f t="shared" si="6"/>
        <v>-1446863119017.2302</v>
      </c>
      <c r="Z11" s="6">
        <f t="shared" si="7"/>
        <v>525000000</v>
      </c>
      <c r="AA11" s="6">
        <f t="shared" si="8"/>
        <v>-9042894493857.6895</v>
      </c>
      <c r="AB11" s="21">
        <f t="shared" si="9"/>
        <v>0.16000001026339303</v>
      </c>
      <c r="AC11" s="21">
        <f t="shared" si="10"/>
        <v>5.0000000000000001E-3</v>
      </c>
      <c r="AD11" s="21">
        <f t="shared" si="11"/>
        <v>-1591.5494309189535</v>
      </c>
      <c r="AE11" s="21">
        <f t="shared" si="12"/>
        <v>0.20500000000000002</v>
      </c>
      <c r="AF11" s="21">
        <f t="shared" si="13"/>
        <v>-1591.5486448924717</v>
      </c>
      <c r="AG11" s="25">
        <f t="shared" si="14"/>
        <v>1.0000004855847682</v>
      </c>
      <c r="AH11" s="20">
        <f t="shared" si="15"/>
        <v>206.43058305105845</v>
      </c>
      <c r="AI11" s="20">
        <f t="shared" si="16"/>
        <v>46.295480784140921</v>
      </c>
      <c r="AK11" s="6">
        <f t="shared" si="17"/>
        <v>-81.616006080419751</v>
      </c>
      <c r="AL11" s="6">
        <f t="shared" si="18"/>
        <v>1.7463599091307912E-2</v>
      </c>
      <c r="AM11" s="6">
        <f t="shared" si="19"/>
        <v>-7.2000036039847858E-3</v>
      </c>
      <c r="AN11" s="6">
        <f t="shared" si="20"/>
        <v>98.394257515067579</v>
      </c>
    </row>
    <row r="12" spans="2:40" s="2" customFormat="1" x14ac:dyDescent="0.2">
      <c r="B12" s="5" t="s">
        <v>35</v>
      </c>
      <c r="C12" s="6">
        <v>750</v>
      </c>
      <c r="D12" s="6" t="s">
        <v>36</v>
      </c>
      <c r="E12" s="6" t="s">
        <v>37</v>
      </c>
      <c r="O12" s="15"/>
      <c r="P12" s="16"/>
      <c r="R12" s="6">
        <v>6</v>
      </c>
      <c r="S12" s="20">
        <f t="shared" si="0"/>
        <v>7466666666.666666</v>
      </c>
      <c r="T12" s="20">
        <f t="shared" si="1"/>
        <v>-160762568779.69226</v>
      </c>
      <c r="U12" s="20">
        <f t="shared" si="2"/>
        <v>1338933.3333333333</v>
      </c>
      <c r="V12" s="20">
        <f t="shared" si="3"/>
        <v>-120571.92658476921</v>
      </c>
      <c r="W12" s="21">
        <f t="shared" si="4"/>
        <v>89.784504475943393</v>
      </c>
      <c r="X12" s="6">
        <f t="shared" si="5"/>
        <v>525000000</v>
      </c>
      <c r="Y12" s="6">
        <f t="shared" si="6"/>
        <v>-1205719265847.6921</v>
      </c>
      <c r="Z12" s="6">
        <f t="shared" si="7"/>
        <v>525000000</v>
      </c>
      <c r="AA12" s="6">
        <f t="shared" si="8"/>
        <v>-7535745411548.0762</v>
      </c>
      <c r="AB12" s="21">
        <f t="shared" si="9"/>
        <v>0.16000001477928577</v>
      </c>
      <c r="AC12" s="21">
        <f t="shared" si="10"/>
        <v>5.0000000000000001E-3</v>
      </c>
      <c r="AD12" s="21">
        <f t="shared" si="11"/>
        <v>-1326.2911924324612</v>
      </c>
      <c r="AE12" s="21">
        <f t="shared" si="12"/>
        <v>0.20500000000000002</v>
      </c>
      <c r="AF12" s="21">
        <f t="shared" si="13"/>
        <v>-1326.2902492006829</v>
      </c>
      <c r="AG12" s="25">
        <f t="shared" si="14"/>
        <v>1.0000006992422132</v>
      </c>
      <c r="AH12" s="20">
        <f t="shared" si="15"/>
        <v>172.38638505697463</v>
      </c>
      <c r="AI12" s="20">
        <f t="shared" si="16"/>
        <v>44.730059252033847</v>
      </c>
      <c r="AK12" s="6">
        <f t="shared" si="17"/>
        <v>-82.19514310879525</v>
      </c>
      <c r="AL12" s="6">
        <f t="shared" si="18"/>
        <v>2.0956318429794271E-2</v>
      </c>
      <c r="AM12" s="6">
        <f t="shared" si="19"/>
        <v>-8.6400062276821652E-3</v>
      </c>
      <c r="AN12" s="6">
        <f t="shared" si="20"/>
        <v>97.817173203406867</v>
      </c>
    </row>
    <row r="13" spans="2:40" s="2" customFormat="1" x14ac:dyDescent="0.2">
      <c r="B13" s="5" t="s">
        <v>38</v>
      </c>
      <c r="C13" s="7">
        <f>10^(C11/20)/C12</f>
        <v>1.3333333333333333</v>
      </c>
      <c r="D13" s="6" t="s">
        <v>39</v>
      </c>
      <c r="E13" s="6" t="s">
        <v>40</v>
      </c>
      <c r="O13" s="15"/>
      <c r="P13" s="16"/>
      <c r="R13" s="6">
        <v>7</v>
      </c>
      <c r="S13" s="20">
        <f t="shared" si="0"/>
        <v>7466666666.666666</v>
      </c>
      <c r="T13" s="20">
        <f t="shared" si="1"/>
        <v>-137796487525.4505</v>
      </c>
      <c r="U13" s="20">
        <f t="shared" si="2"/>
        <v>1338933.3333333333</v>
      </c>
      <c r="V13" s="20">
        <f t="shared" si="3"/>
        <v>-103347.36564408788</v>
      </c>
      <c r="W13" s="21">
        <f t="shared" si="4"/>
        <v>77.07033238426105</v>
      </c>
      <c r="X13" s="6">
        <f t="shared" si="5"/>
        <v>525000000</v>
      </c>
      <c r="Y13" s="6">
        <f t="shared" si="6"/>
        <v>-1033473656440.8787</v>
      </c>
      <c r="Z13" s="6">
        <f t="shared" si="7"/>
        <v>525000000</v>
      </c>
      <c r="AA13" s="6">
        <f t="shared" si="8"/>
        <v>-6459210352755.4922</v>
      </c>
      <c r="AB13" s="21">
        <f t="shared" si="9"/>
        <v>0.1600000201162497</v>
      </c>
      <c r="AC13" s="21">
        <f t="shared" si="10"/>
        <v>5.0000000000000001E-3</v>
      </c>
      <c r="AD13" s="21">
        <f t="shared" si="11"/>
        <v>-1136.8210220849669</v>
      </c>
      <c r="AE13" s="21">
        <f t="shared" si="12"/>
        <v>0.20500000000000002</v>
      </c>
      <c r="AF13" s="21">
        <f t="shared" si="13"/>
        <v>-1136.8199216478922</v>
      </c>
      <c r="AG13" s="25">
        <f t="shared" si="14"/>
        <v>1.0000009517465818</v>
      </c>
      <c r="AH13" s="20">
        <f t="shared" si="15"/>
        <v>147.97519761692831</v>
      </c>
      <c r="AI13" s="20">
        <f t="shared" si="16"/>
        <v>43.403778572659434</v>
      </c>
      <c r="AK13" s="6">
        <f t="shared" si="17"/>
        <v>-82.484692935673223</v>
      </c>
      <c r="AL13" s="6">
        <f t="shared" si="18"/>
        <v>2.4449037506559149E-2</v>
      </c>
      <c r="AM13" s="6">
        <f t="shared" si="19"/>
        <v>-1.0080009889347203E-2</v>
      </c>
      <c r="AN13" s="6">
        <f t="shared" si="20"/>
        <v>97.529676091943983</v>
      </c>
    </row>
    <row r="14" spans="2:40" s="2" customFormat="1" x14ac:dyDescent="0.2">
      <c r="B14" s="5" t="s">
        <v>41</v>
      </c>
      <c r="C14" s="6">
        <v>1</v>
      </c>
      <c r="D14" s="6" t="s">
        <v>2</v>
      </c>
      <c r="E14" s="6" t="s">
        <v>42</v>
      </c>
      <c r="O14" s="15"/>
      <c r="P14" s="16"/>
      <c r="R14" s="6">
        <v>8</v>
      </c>
      <c r="S14" s="20">
        <f t="shared" si="0"/>
        <v>7466666666.666666</v>
      </c>
      <c r="T14" s="20">
        <f t="shared" si="1"/>
        <v>-120571926584.7692</v>
      </c>
      <c r="U14" s="20">
        <f t="shared" si="2"/>
        <v>1338933.3333333333</v>
      </c>
      <c r="V14" s="20">
        <f t="shared" si="3"/>
        <v>-90428.944938576897</v>
      </c>
      <c r="W14" s="21">
        <f t="shared" si="4"/>
        <v>67.513625187577873</v>
      </c>
      <c r="X14" s="6">
        <f t="shared" si="5"/>
        <v>525000000</v>
      </c>
      <c r="Y14" s="6">
        <f t="shared" si="6"/>
        <v>-904289449385.76892</v>
      </c>
      <c r="Z14" s="6">
        <f t="shared" si="7"/>
        <v>525000000</v>
      </c>
      <c r="AA14" s="6">
        <f t="shared" si="8"/>
        <v>-5651809058661.0557</v>
      </c>
      <c r="AB14" s="21">
        <f t="shared" si="9"/>
        <v>0.16000002627428472</v>
      </c>
      <c r="AC14" s="21">
        <f t="shared" si="10"/>
        <v>5.0000000000000001E-3</v>
      </c>
      <c r="AD14" s="21">
        <f t="shared" si="11"/>
        <v>-994.71839432434592</v>
      </c>
      <c r="AE14" s="21">
        <f t="shared" si="12"/>
        <v>0.20500000000000002</v>
      </c>
      <c r="AF14" s="21">
        <f t="shared" si="13"/>
        <v>-994.71713668197481</v>
      </c>
      <c r="AG14" s="25">
        <f t="shared" si="14"/>
        <v>1.0000012430979321</v>
      </c>
      <c r="AH14" s="20">
        <f t="shared" si="15"/>
        <v>129.62634278465441</v>
      </c>
      <c r="AI14" s="20">
        <f t="shared" si="16"/>
        <v>42.253865364558393</v>
      </c>
      <c r="AK14" s="6">
        <f t="shared" si="17"/>
        <v>-82.59258772122142</v>
      </c>
      <c r="AL14" s="6">
        <f t="shared" si="18"/>
        <v>2.7941756278028942E-2</v>
      </c>
      <c r="AM14" s="6">
        <f t="shared" si="19"/>
        <v>-1.1520014761938464E-2</v>
      </c>
      <c r="AN14" s="6">
        <f t="shared" si="20"/>
        <v>97.423834020294663</v>
      </c>
    </row>
    <row r="15" spans="2:40" s="2" customFormat="1" x14ac:dyDescent="0.2">
      <c r="B15" s="5" t="s">
        <v>43</v>
      </c>
      <c r="C15" s="6">
        <v>10</v>
      </c>
      <c r="D15" s="6" t="s">
        <v>44</v>
      </c>
      <c r="E15" s="6" t="s">
        <v>45</v>
      </c>
      <c r="O15" s="15"/>
      <c r="P15" s="16"/>
      <c r="R15" s="6">
        <v>9</v>
      </c>
      <c r="S15" s="20">
        <f t="shared" si="0"/>
        <v>7466666666.666666</v>
      </c>
      <c r="T15" s="20">
        <f t="shared" si="1"/>
        <v>-107175045853.12817</v>
      </c>
      <c r="U15" s="20">
        <f t="shared" si="2"/>
        <v>1338933.3333333333</v>
      </c>
      <c r="V15" s="20">
        <f t="shared" si="3"/>
        <v>-80381.284389846143</v>
      </c>
      <c r="W15" s="21">
        <f t="shared" si="4"/>
        <v>60.071182995475674</v>
      </c>
      <c r="X15" s="6">
        <f t="shared" si="5"/>
        <v>525000000</v>
      </c>
      <c r="Y15" s="6">
        <f t="shared" si="6"/>
        <v>-803812843898.4613</v>
      </c>
      <c r="Z15" s="6">
        <f t="shared" si="7"/>
        <v>525000000</v>
      </c>
      <c r="AA15" s="6">
        <f t="shared" si="8"/>
        <v>-5023830274365.3838</v>
      </c>
      <c r="AB15" s="21">
        <f t="shared" si="9"/>
        <v>0.16000003325339079</v>
      </c>
      <c r="AC15" s="21">
        <f t="shared" si="10"/>
        <v>5.0000000000000001E-3</v>
      </c>
      <c r="AD15" s="21">
        <f t="shared" si="11"/>
        <v>-884.19412828830752</v>
      </c>
      <c r="AE15" s="21">
        <f t="shared" si="12"/>
        <v>0.20500000000000002</v>
      </c>
      <c r="AF15" s="21">
        <f t="shared" si="13"/>
        <v>-884.19271344064009</v>
      </c>
      <c r="AG15" s="25">
        <f t="shared" si="14"/>
        <v>1.000001573296331</v>
      </c>
      <c r="AH15" s="20">
        <f t="shared" si="15"/>
        <v>115.33687678095916</v>
      </c>
      <c r="AI15" s="20">
        <f t="shared" si="16"/>
        <v>41.239363738591372</v>
      </c>
      <c r="AK15" s="6">
        <f t="shared" si="17"/>
        <v>-82.5791980746626</v>
      </c>
      <c r="AL15" s="6">
        <f t="shared" si="18"/>
        <v>3.1434474700540997E-2</v>
      </c>
      <c r="AM15" s="6">
        <f t="shared" si="19"/>
        <v>-1.29600210184654E-2</v>
      </c>
      <c r="AN15" s="6">
        <f t="shared" si="20"/>
        <v>97.439276379019475</v>
      </c>
    </row>
    <row r="16" spans="2:40" s="2" customFormat="1" x14ac:dyDescent="0.2">
      <c r="B16" s="5" t="s">
        <v>46</v>
      </c>
      <c r="C16" s="6">
        <v>50</v>
      </c>
      <c r="D16" s="6" t="s">
        <v>47</v>
      </c>
      <c r="E16" s="6" t="s">
        <v>48</v>
      </c>
      <c r="O16" s="15"/>
      <c r="P16" s="16"/>
      <c r="R16" s="6">
        <v>10</v>
      </c>
      <c r="S16" s="20">
        <f t="shared" si="0"/>
        <v>7466666666.666666</v>
      </c>
      <c r="T16" s="20">
        <f t="shared" si="1"/>
        <v>-96457541267.815353</v>
      </c>
      <c r="U16" s="20">
        <f t="shared" si="2"/>
        <v>1338933.3333333333</v>
      </c>
      <c r="V16" s="20">
        <f t="shared" si="3"/>
        <v>-72343.155950861517</v>
      </c>
      <c r="W16" s="21">
        <f t="shared" si="4"/>
        <v>54.113147643920449</v>
      </c>
      <c r="X16" s="6">
        <f t="shared" si="5"/>
        <v>525000000</v>
      </c>
      <c r="Y16" s="6">
        <f t="shared" si="6"/>
        <v>-723431559508.61511</v>
      </c>
      <c r="Z16" s="6">
        <f t="shared" si="7"/>
        <v>525000000</v>
      </c>
      <c r="AA16" s="6">
        <f t="shared" si="8"/>
        <v>-4521447246928.8447</v>
      </c>
      <c r="AB16" s="21">
        <f t="shared" si="9"/>
        <v>0.1600000410535678</v>
      </c>
      <c r="AC16" s="21">
        <f t="shared" si="10"/>
        <v>5.0000000000000001E-3</v>
      </c>
      <c r="AD16" s="21">
        <f t="shared" si="11"/>
        <v>-795.77471545947674</v>
      </c>
      <c r="AE16" s="21">
        <f t="shared" si="12"/>
        <v>0.20500000000000002</v>
      </c>
      <c r="AF16" s="21">
        <f t="shared" si="13"/>
        <v>-795.77314340651287</v>
      </c>
      <c r="AG16" s="25">
        <f t="shared" si="14"/>
        <v>1.0000019423418538</v>
      </c>
      <c r="AH16" s="20">
        <f t="shared" si="15"/>
        <v>103.89747193879685</v>
      </c>
      <c r="AI16" s="20">
        <f t="shared" si="16"/>
        <v>40.332099606314323</v>
      </c>
      <c r="AK16" s="6">
        <f t="shared" si="17"/>
        <v>-82.480918086529911</v>
      </c>
      <c r="AL16" s="6">
        <f t="shared" si="18"/>
        <v>3.492719273049627E-2</v>
      </c>
      <c r="AM16" s="6">
        <f t="shared" si="19"/>
        <v>-1.4400028831937462E-2</v>
      </c>
      <c r="AN16" s="6">
        <f t="shared" si="20"/>
        <v>97.539609077368638</v>
      </c>
    </row>
    <row r="17" spans="2:40" s="2" customFormat="1" x14ac:dyDescent="0.2">
      <c r="B17" s="5" t="s">
        <v>49</v>
      </c>
      <c r="C17" s="6">
        <v>2</v>
      </c>
      <c r="D17" s="6" t="s">
        <v>50</v>
      </c>
      <c r="E17" s="6" t="s">
        <v>51</v>
      </c>
      <c r="O17" s="15"/>
      <c r="P17" s="16"/>
      <c r="R17" s="6">
        <v>20</v>
      </c>
      <c r="S17" s="20">
        <f t="shared" si="0"/>
        <v>7466666666.666666</v>
      </c>
      <c r="T17" s="20">
        <f t="shared" si="1"/>
        <v>-48228770633.907677</v>
      </c>
      <c r="U17" s="20">
        <f t="shared" si="2"/>
        <v>1338933.3333333333</v>
      </c>
      <c r="V17" s="20">
        <f t="shared" si="3"/>
        <v>-36171.577975430759</v>
      </c>
      <c r="W17" s="21">
        <f t="shared" si="4"/>
        <v>27.327089692008748</v>
      </c>
      <c r="X17" s="6">
        <f t="shared" si="5"/>
        <v>525000000</v>
      </c>
      <c r="Y17" s="6">
        <f t="shared" si="6"/>
        <v>-361715779754.30756</v>
      </c>
      <c r="Z17" s="6">
        <f t="shared" si="7"/>
        <v>525000000</v>
      </c>
      <c r="AA17" s="6">
        <f t="shared" si="8"/>
        <v>-2260723623464.4224</v>
      </c>
      <c r="AB17" s="21">
        <f t="shared" si="9"/>
        <v>0.16000016421420132</v>
      </c>
      <c r="AC17" s="21">
        <f t="shared" si="10"/>
        <v>5.0000000000000001E-3</v>
      </c>
      <c r="AD17" s="21">
        <f t="shared" si="11"/>
        <v>-397.88735772973837</v>
      </c>
      <c r="AE17" s="21">
        <f t="shared" si="12"/>
        <v>0.20500000000000002</v>
      </c>
      <c r="AF17" s="21">
        <f t="shared" si="13"/>
        <v>-397.88421362381064</v>
      </c>
      <c r="AG17" s="25">
        <f t="shared" si="14"/>
        <v>1.0000077694119072</v>
      </c>
      <c r="AH17" s="20">
        <f t="shared" si="15"/>
        <v>52.468473704628479</v>
      </c>
      <c r="AI17" s="20">
        <f t="shared" si="16"/>
        <v>34.397968617186237</v>
      </c>
      <c r="AK17" s="6">
        <f t="shared" si="17"/>
        <v>-79.651986372374637</v>
      </c>
      <c r="AL17" s="6">
        <f t="shared" si="18"/>
        <v>6.9854341844086967E-2</v>
      </c>
      <c r="AM17" s="6">
        <f t="shared" si="19"/>
        <v>-2.8800230656801217E-2</v>
      </c>
      <c r="AN17" s="6">
        <f t="shared" si="20"/>
        <v>100.38906773881266</v>
      </c>
    </row>
    <row r="18" spans="2:40" s="2" customFormat="1" x14ac:dyDescent="0.2">
      <c r="B18" s="8" t="s">
        <v>52</v>
      </c>
      <c r="C18" s="9">
        <v>0.22</v>
      </c>
      <c r="D18" s="9" t="s">
        <v>47</v>
      </c>
      <c r="E18" s="9" t="s">
        <v>53</v>
      </c>
      <c r="O18" s="15"/>
      <c r="P18" s="16"/>
      <c r="R18" s="6">
        <v>30</v>
      </c>
      <c r="S18" s="20">
        <f t="shared" ref="S18:S27" si="21">$C$13*$C$19*1000000000</f>
        <v>7466666666.666666</v>
      </c>
      <c r="T18" s="20">
        <f t="shared" si="1"/>
        <v>-32152513755.93845</v>
      </c>
      <c r="U18" s="20">
        <f t="shared" ref="U18:U27" si="22">$C$13*1000000+$C$19*1000</f>
        <v>1338933.3333333333</v>
      </c>
      <c r="V18" s="20">
        <f t="shared" si="3"/>
        <v>-24114.385316953838</v>
      </c>
      <c r="W18" s="21">
        <f t="shared" si="4"/>
        <v>18.486407809572238</v>
      </c>
      <c r="X18" s="6">
        <f t="shared" ref="X18:X27" si="23">$C$8*$C$9*1000000</f>
        <v>525000000</v>
      </c>
      <c r="Y18" s="6">
        <f t="shared" si="6"/>
        <v>-241143853169.53842</v>
      </c>
      <c r="Z18" s="6">
        <f t="shared" ref="Z18:Z27" si="24">$C$8*$C$9*1000000</f>
        <v>525000000</v>
      </c>
      <c r="AA18" s="6">
        <f t="shared" si="8"/>
        <v>-1507149082309.615</v>
      </c>
      <c r="AB18" s="21">
        <f t="shared" si="9"/>
        <v>0.16000036948169113</v>
      </c>
      <c r="AC18" s="21">
        <f t="shared" ref="AC18:AC27" si="25">($C$5*$C$17/($C$6*1000))</f>
        <v>5.0000000000000001E-3</v>
      </c>
      <c r="AD18" s="21">
        <f t="shared" si="11"/>
        <v>-265.25823848649225</v>
      </c>
      <c r="AE18" s="21">
        <f t="shared" ref="AE18:AE27" si="26">($C$5*$C$17/($C$6*1000)+$C$15/$C$16)</f>
        <v>0.20500000000000002</v>
      </c>
      <c r="AF18" s="21">
        <f t="shared" si="13"/>
        <v>-265.25352232760065</v>
      </c>
      <c r="AG18" s="25">
        <f t="shared" si="14"/>
        <v>1.0000174813436391</v>
      </c>
      <c r="AH18" s="20">
        <f t="shared" si="15"/>
        <v>35.494605441597535</v>
      </c>
      <c r="AI18" s="20">
        <f t="shared" si="16"/>
        <v>31.003247058300865</v>
      </c>
      <c r="AK18" s="6">
        <f t="shared" si="17"/>
        <v>-75.894339461737346</v>
      </c>
      <c r="AL18" s="6">
        <f t="shared" si="18"/>
        <v>0.10478140372412098</v>
      </c>
      <c r="AM18" s="6">
        <f t="shared" si="19"/>
        <v>-4.3200778474234883E-2</v>
      </c>
      <c r="AN18" s="6">
        <f t="shared" si="20"/>
        <v>104.16724116351254</v>
      </c>
    </row>
    <row r="19" spans="2:40" s="2" customFormat="1" x14ac:dyDescent="0.2">
      <c r="B19" s="5" t="s">
        <v>54</v>
      </c>
      <c r="C19" s="6">
        <v>5.6</v>
      </c>
      <c r="D19" s="6" t="s">
        <v>26</v>
      </c>
      <c r="E19" s="6" t="s">
        <v>55</v>
      </c>
      <c r="O19" s="15"/>
      <c r="P19" s="16"/>
      <c r="R19" s="6">
        <v>40</v>
      </c>
      <c r="S19" s="20">
        <f t="shared" si="21"/>
        <v>7466666666.666666</v>
      </c>
      <c r="T19" s="20">
        <f t="shared" si="1"/>
        <v>-24114385316.953838</v>
      </c>
      <c r="U19" s="20">
        <f t="shared" si="22"/>
        <v>1338933.3333333333</v>
      </c>
      <c r="V19" s="20">
        <f t="shared" si="3"/>
        <v>-18085.788987715379</v>
      </c>
      <c r="W19" s="21">
        <f t="shared" si="4"/>
        <v>14.139016912704466</v>
      </c>
      <c r="X19" s="6">
        <f t="shared" si="23"/>
        <v>525000000</v>
      </c>
      <c r="Y19" s="6">
        <f t="shared" si="6"/>
        <v>-180857889877.15378</v>
      </c>
      <c r="Z19" s="6">
        <f t="shared" si="24"/>
        <v>525000000</v>
      </c>
      <c r="AA19" s="6">
        <f t="shared" si="8"/>
        <v>-1130361811732.2112</v>
      </c>
      <c r="AB19" s="21">
        <f t="shared" si="9"/>
        <v>0.16000065685568793</v>
      </c>
      <c r="AC19" s="21">
        <f t="shared" si="25"/>
        <v>5.0000000000000001E-3</v>
      </c>
      <c r="AD19" s="21">
        <f t="shared" si="11"/>
        <v>-198.94367886486918</v>
      </c>
      <c r="AE19" s="21">
        <f t="shared" si="26"/>
        <v>0.20500000000000002</v>
      </c>
      <c r="AF19" s="21">
        <f t="shared" si="13"/>
        <v>-198.93739065301375</v>
      </c>
      <c r="AG19" s="25">
        <f t="shared" si="14"/>
        <v>1.0000310783595223</v>
      </c>
      <c r="AH19" s="20">
        <f t="shared" si="15"/>
        <v>27.147867604886088</v>
      </c>
      <c r="AI19" s="20">
        <f t="shared" si="16"/>
        <v>28.674714451019486</v>
      </c>
      <c r="AK19" s="6">
        <f t="shared" si="17"/>
        <v>-72.021743790828538</v>
      </c>
      <c r="AL19" s="6">
        <f t="shared" si="18"/>
        <v>0.13970833475449423</v>
      </c>
      <c r="AM19" s="6">
        <f t="shared" si="19"/>
        <v>-5.7601845297214974E-2</v>
      </c>
      <c r="AN19" s="6">
        <f t="shared" si="20"/>
        <v>108.06036269862874</v>
      </c>
    </row>
    <row r="20" spans="2:40" s="2" customFormat="1" x14ac:dyDescent="0.2">
      <c r="O20" s="15"/>
      <c r="P20" s="16"/>
      <c r="R20" s="6">
        <v>50</v>
      </c>
      <c r="S20" s="20">
        <f t="shared" si="21"/>
        <v>7466666666.666666</v>
      </c>
      <c r="T20" s="20">
        <f t="shared" si="1"/>
        <v>-19291508253.563072</v>
      </c>
      <c r="U20" s="20">
        <f t="shared" si="22"/>
        <v>1338933.3333333333</v>
      </c>
      <c r="V20" s="20">
        <f t="shared" si="3"/>
        <v>-14468.631190172306</v>
      </c>
      <c r="W20" s="21">
        <f t="shared" si="4"/>
        <v>11.586570240901626</v>
      </c>
      <c r="X20" s="6">
        <f t="shared" si="23"/>
        <v>525000000</v>
      </c>
      <c r="Y20" s="6">
        <f t="shared" si="6"/>
        <v>-144686311901.72302</v>
      </c>
      <c r="Z20" s="6">
        <f t="shared" si="24"/>
        <v>525000000</v>
      </c>
      <c r="AA20" s="6">
        <f t="shared" si="8"/>
        <v>-904289449385.76892</v>
      </c>
      <c r="AB20" s="21">
        <f t="shared" si="9"/>
        <v>0.16000102633570282</v>
      </c>
      <c r="AC20" s="21">
        <f t="shared" si="25"/>
        <v>5.0000000000000001E-3</v>
      </c>
      <c r="AD20" s="21">
        <f t="shared" si="11"/>
        <v>-159.15494309189532</v>
      </c>
      <c r="AE20" s="21">
        <f t="shared" si="26"/>
        <v>0.20500000000000002</v>
      </c>
      <c r="AF20" s="21">
        <f t="shared" si="13"/>
        <v>-159.14708282707605</v>
      </c>
      <c r="AG20" s="25">
        <f t="shared" si="14"/>
        <v>1.0000485607710365</v>
      </c>
      <c r="AH20" s="20">
        <f t="shared" si="15"/>
        <v>22.247437863335676</v>
      </c>
      <c r="AI20" s="20">
        <f t="shared" si="16"/>
        <v>26.945600049362554</v>
      </c>
      <c r="AK20" s="6">
        <f t="shared" si="17"/>
        <v>-68.222240087307839</v>
      </c>
      <c r="AL20" s="6">
        <f t="shared" si="18"/>
        <v>0.17463509131996774</v>
      </c>
      <c r="AM20" s="6">
        <f t="shared" si="19"/>
        <v>-7.200360415875548E-2</v>
      </c>
      <c r="AN20" s="6">
        <f t="shared" si="20"/>
        <v>111.88039139985338</v>
      </c>
    </row>
    <row r="21" spans="2:40" s="2" customFormat="1" x14ac:dyDescent="0.2">
      <c r="B21" s="2" t="s">
        <v>56</v>
      </c>
      <c r="O21" s="15"/>
      <c r="P21" s="16"/>
      <c r="R21" s="6">
        <v>60</v>
      </c>
      <c r="S21" s="20">
        <f t="shared" si="21"/>
        <v>7466666666.666666</v>
      </c>
      <c r="T21" s="20">
        <f t="shared" si="1"/>
        <v>-16076256877.969225</v>
      </c>
      <c r="U21" s="20">
        <f t="shared" si="22"/>
        <v>1338933.3333333333</v>
      </c>
      <c r="V21" s="20">
        <f t="shared" si="3"/>
        <v>-12057.192658476919</v>
      </c>
      <c r="W21" s="21">
        <f t="shared" si="4"/>
        <v>9.9285498303495299</v>
      </c>
      <c r="X21" s="6">
        <f t="shared" si="23"/>
        <v>525000000</v>
      </c>
      <c r="Y21" s="6">
        <f t="shared" si="6"/>
        <v>-120571926584.76921</v>
      </c>
      <c r="Z21" s="6">
        <f t="shared" si="24"/>
        <v>525000000</v>
      </c>
      <c r="AA21" s="6">
        <f t="shared" si="8"/>
        <v>-753574541154.8075</v>
      </c>
      <c r="AB21" s="21">
        <f t="shared" si="9"/>
        <v>0.16000147792110722</v>
      </c>
      <c r="AC21" s="21">
        <f t="shared" si="25"/>
        <v>5.0000000000000001E-3</v>
      </c>
      <c r="AD21" s="21">
        <f t="shared" si="11"/>
        <v>-132.62911924324612</v>
      </c>
      <c r="AE21" s="21">
        <f t="shared" si="26"/>
        <v>0.20500000000000002</v>
      </c>
      <c r="AF21" s="21">
        <f t="shared" si="13"/>
        <v>-132.61968692546299</v>
      </c>
      <c r="AG21" s="25">
        <f t="shared" si="14"/>
        <v>1.0000699289786859</v>
      </c>
      <c r="AH21" s="20">
        <f t="shared" si="15"/>
        <v>19.064324813175705</v>
      </c>
      <c r="AI21" s="20">
        <f t="shared" si="16"/>
        <v>25.604428576033772</v>
      </c>
      <c r="AK21" s="6">
        <f t="shared" si="17"/>
        <v>-64.57140517100855</v>
      </c>
      <c r="AL21" s="6">
        <f t="shared" si="18"/>
        <v>0.2095616298063967</v>
      </c>
      <c r="AM21" s="6">
        <f t="shared" si="19"/>
        <v>-8.6406228118637962E-2</v>
      </c>
      <c r="AN21" s="6">
        <f t="shared" si="20"/>
        <v>115.55175023067922</v>
      </c>
    </row>
    <row r="22" spans="2:40" s="2" customFormat="1" x14ac:dyDescent="0.2">
      <c r="B22" s="10" t="s">
        <v>57</v>
      </c>
      <c r="C22" s="11">
        <f>20*LOG10((C9/(C8+C9))*10^(C11/20)*C4/C14)</f>
        <v>65.666024574070988</v>
      </c>
      <c r="D22" s="6" t="s">
        <v>12</v>
      </c>
      <c r="E22" s="6" t="s">
        <v>58</v>
      </c>
      <c r="O22" s="15"/>
      <c r="P22" s="16"/>
      <c r="R22" s="6">
        <v>70</v>
      </c>
      <c r="S22" s="20">
        <f t="shared" si="21"/>
        <v>7466666666.666666</v>
      </c>
      <c r="T22" s="20">
        <f t="shared" si="1"/>
        <v>-13779648752.545052</v>
      </c>
      <c r="U22" s="20">
        <f t="shared" si="22"/>
        <v>1338933.3333333333</v>
      </c>
      <c r="V22" s="20">
        <f t="shared" si="3"/>
        <v>-10334.736564408789</v>
      </c>
      <c r="W22" s="21">
        <f t="shared" si="4"/>
        <v>8.778694336171581</v>
      </c>
      <c r="X22" s="6">
        <f t="shared" si="23"/>
        <v>525000000</v>
      </c>
      <c r="Y22" s="6">
        <f t="shared" si="6"/>
        <v>-103347365644.08789</v>
      </c>
      <c r="Z22" s="6">
        <f t="shared" si="24"/>
        <v>525000000</v>
      </c>
      <c r="AA22" s="6">
        <f t="shared" si="8"/>
        <v>-645921035275.54932</v>
      </c>
      <c r="AB22" s="21">
        <f t="shared" si="9"/>
        <v>0.16000201161113289</v>
      </c>
      <c r="AC22" s="21">
        <f t="shared" si="25"/>
        <v>5.0000000000000001E-3</v>
      </c>
      <c r="AD22" s="21">
        <f t="shared" si="11"/>
        <v>-113.68210220849667</v>
      </c>
      <c r="AE22" s="21">
        <f t="shared" si="26"/>
        <v>0.20500000000000002</v>
      </c>
      <c r="AF22" s="21">
        <f t="shared" si="13"/>
        <v>-113.67109783774968</v>
      </c>
      <c r="AG22" s="25">
        <f t="shared" si="14"/>
        <v>1.0000951834720202</v>
      </c>
      <c r="AH22" s="20">
        <f t="shared" si="15"/>
        <v>16.856909383735953</v>
      </c>
      <c r="AI22" s="20">
        <f t="shared" si="16"/>
        <v>24.535559044413425</v>
      </c>
      <c r="AK22" s="6">
        <f t="shared" si="17"/>
        <v>-61.106187124332898</v>
      </c>
      <c r="AL22" s="6">
        <f t="shared" si="18"/>
        <v>0.24448790660099753</v>
      </c>
      <c r="AM22" s="6">
        <f t="shared" si="19"/>
        <v>-0.1008098902700398</v>
      </c>
      <c r="AN22" s="6">
        <f t="shared" si="20"/>
        <v>119.03749089199806</v>
      </c>
    </row>
    <row r="23" spans="2:40" s="2" customFormat="1" x14ac:dyDescent="0.2">
      <c r="B23" s="10" t="s">
        <v>59</v>
      </c>
      <c r="C23" s="12">
        <f>1/(2*PI()*C13*C18)</f>
        <v>0.54257366963146136</v>
      </c>
      <c r="D23" s="6" t="s">
        <v>60</v>
      </c>
      <c r="E23" s="6" t="s">
        <v>61</v>
      </c>
      <c r="O23" s="15"/>
      <c r="P23" s="16"/>
      <c r="R23" s="6">
        <v>80</v>
      </c>
      <c r="S23" s="20">
        <f t="shared" si="21"/>
        <v>7466666666.666666</v>
      </c>
      <c r="T23" s="20">
        <f t="shared" si="1"/>
        <v>-12057192658.476919</v>
      </c>
      <c r="U23" s="20">
        <f t="shared" si="22"/>
        <v>1338933.3333333333</v>
      </c>
      <c r="V23" s="20">
        <f t="shared" si="3"/>
        <v>-9042.8944938576897</v>
      </c>
      <c r="W23" s="21">
        <f t="shared" si="4"/>
        <v>7.94378715674004</v>
      </c>
      <c r="X23" s="6">
        <f t="shared" si="23"/>
        <v>525000000</v>
      </c>
      <c r="Y23" s="6">
        <f t="shared" si="6"/>
        <v>-90428944938.576889</v>
      </c>
      <c r="Z23" s="6">
        <f t="shared" si="24"/>
        <v>525000000</v>
      </c>
      <c r="AA23" s="6">
        <f t="shared" si="8"/>
        <v>-565180905866.10559</v>
      </c>
      <c r="AB23" s="21">
        <f t="shared" si="9"/>
        <v>0.16000262740487189</v>
      </c>
      <c r="AC23" s="21">
        <f t="shared" si="25"/>
        <v>5.0000000000000001E-3</v>
      </c>
      <c r="AD23" s="21">
        <f t="shared" si="11"/>
        <v>-99.471839432434592</v>
      </c>
      <c r="AE23" s="21">
        <f t="shared" si="26"/>
        <v>0.20500000000000002</v>
      </c>
      <c r="AF23" s="21">
        <f t="shared" si="13"/>
        <v>-99.459263008723738</v>
      </c>
      <c r="AG23" s="25">
        <f t="shared" si="14"/>
        <v>1.0001243248296652</v>
      </c>
      <c r="AH23" s="20">
        <f t="shared" si="15"/>
        <v>15.254218041791519</v>
      </c>
      <c r="AI23" s="20">
        <f t="shared" si="16"/>
        <v>23.667798996908243</v>
      </c>
      <c r="AK23" s="6">
        <f t="shared" si="17"/>
        <v>-57.844319922243663</v>
      </c>
      <c r="AL23" s="6">
        <f t="shared" si="18"/>
        <v>0.2794138780926787</v>
      </c>
      <c r="AM23" s="6">
        <f t="shared" si="19"/>
        <v>-0.11521476374626421</v>
      </c>
      <c r="AN23" s="6">
        <f t="shared" si="20"/>
        <v>122.31987919210275</v>
      </c>
    </row>
    <row r="24" spans="2:40" s="2" customFormat="1" x14ac:dyDescent="0.2">
      <c r="B24" s="10" t="s">
        <v>62</v>
      </c>
      <c r="C24" s="13">
        <f>1/(2*PI()*C18*C19/1000)</f>
        <v>129.18420705510988</v>
      </c>
      <c r="D24" s="6" t="s">
        <v>60</v>
      </c>
      <c r="E24" s="6" t="s">
        <v>63</v>
      </c>
      <c r="O24" s="15"/>
      <c r="P24" s="16"/>
      <c r="R24" s="6">
        <v>90</v>
      </c>
      <c r="S24" s="20">
        <f t="shared" si="21"/>
        <v>7466666666.666666</v>
      </c>
      <c r="T24" s="20">
        <f t="shared" si="1"/>
        <v>-10717504585.312819</v>
      </c>
      <c r="U24" s="20">
        <f t="shared" si="22"/>
        <v>1338933.3333333333</v>
      </c>
      <c r="V24" s="20">
        <f t="shared" si="3"/>
        <v>-8038.1284389846132</v>
      </c>
      <c r="W24" s="21">
        <f t="shared" si="4"/>
        <v>7.3165169264268162</v>
      </c>
      <c r="X24" s="6">
        <f t="shared" si="23"/>
        <v>525000000</v>
      </c>
      <c r="Y24" s="6">
        <f t="shared" si="6"/>
        <v>-80381284389.84613</v>
      </c>
      <c r="Z24" s="6">
        <f t="shared" si="24"/>
        <v>525000000</v>
      </c>
      <c r="AA24" s="6">
        <f t="shared" si="8"/>
        <v>-502383027436.53833</v>
      </c>
      <c r="AB24" s="21">
        <f t="shared" si="9"/>
        <v>0.1600033253012767</v>
      </c>
      <c r="AC24" s="21">
        <f t="shared" si="25"/>
        <v>5.0000000000000001E-3</v>
      </c>
      <c r="AD24" s="21">
        <f t="shared" si="11"/>
        <v>-88.419412828830744</v>
      </c>
      <c r="AE24" s="21">
        <f t="shared" si="26"/>
        <v>0.20500000000000002</v>
      </c>
      <c r="AF24" s="21">
        <f t="shared" si="13"/>
        <v>-88.405264352156038</v>
      </c>
      <c r="AG24" s="25">
        <f t="shared" si="14"/>
        <v>1.0001573537193524</v>
      </c>
      <c r="AH24" s="20">
        <f t="shared" si="15"/>
        <v>14.050214959966755</v>
      </c>
      <c r="AI24" s="20">
        <f t="shared" si="16"/>
        <v>22.953659374805238</v>
      </c>
      <c r="AK24" s="6">
        <f t="shared" si="17"/>
        <v>-54.791896398253897</v>
      </c>
      <c r="AL24" s="6">
        <f t="shared" si="18"/>
        <v>0.31433950067224431</v>
      </c>
      <c r="AM24" s="6">
        <f t="shared" si="19"/>
        <v>-0.12962102172740683</v>
      </c>
      <c r="AN24" s="6">
        <f t="shared" si="20"/>
        <v>125.39282208069093</v>
      </c>
    </row>
    <row r="25" spans="2:40" s="2" customFormat="1" x14ac:dyDescent="0.2">
      <c r="B25" s="10" t="s">
        <v>64</v>
      </c>
      <c r="C25" s="13">
        <f>1000000000/(2*PI()*C10*C8)</f>
        <v>13779.648752545052</v>
      </c>
      <c r="D25" s="14" t="s">
        <v>60</v>
      </c>
      <c r="E25" s="6" t="s">
        <v>65</v>
      </c>
      <c r="O25" s="15"/>
      <c r="P25" s="16"/>
      <c r="R25" s="6">
        <v>100</v>
      </c>
      <c r="S25" s="20">
        <f t="shared" si="21"/>
        <v>7466666666.666666</v>
      </c>
      <c r="T25" s="20">
        <f t="shared" si="1"/>
        <v>-9645754126.7815361</v>
      </c>
      <c r="U25" s="20">
        <f t="shared" si="22"/>
        <v>1338933.3333333333</v>
      </c>
      <c r="V25" s="20">
        <f t="shared" si="3"/>
        <v>-7234.3155950861528</v>
      </c>
      <c r="W25" s="21">
        <f t="shared" si="4"/>
        <v>6.832589038839501</v>
      </c>
      <c r="X25" s="6">
        <f t="shared" si="23"/>
        <v>525000000</v>
      </c>
      <c r="Y25" s="6">
        <f t="shared" si="6"/>
        <v>-72343155950.861511</v>
      </c>
      <c r="Z25" s="6">
        <f t="shared" si="24"/>
        <v>525000000</v>
      </c>
      <c r="AA25" s="6">
        <f t="shared" si="8"/>
        <v>-452144724692.88446</v>
      </c>
      <c r="AB25" s="21">
        <f t="shared" si="9"/>
        <v>0.16000410529915998</v>
      </c>
      <c r="AC25" s="21">
        <f t="shared" si="25"/>
        <v>5.0000000000000001E-3</v>
      </c>
      <c r="AD25" s="21">
        <f t="shared" si="11"/>
        <v>-79.57747154594766</v>
      </c>
      <c r="AE25" s="21">
        <f t="shared" si="26"/>
        <v>0.20500000000000002</v>
      </c>
      <c r="AF25" s="21">
        <f t="shared" si="13"/>
        <v>-79.561751016309103</v>
      </c>
      <c r="AG25" s="25">
        <f t="shared" si="14"/>
        <v>1.0001942708979572</v>
      </c>
      <c r="AH25" s="20">
        <f t="shared" si="15"/>
        <v>13.121456174386772</v>
      </c>
      <c r="AI25" s="20">
        <f t="shared" si="16"/>
        <v>22.359640684646944</v>
      </c>
      <c r="AK25" s="6">
        <f t="shared" si="17"/>
        <v>-51.947391954035666</v>
      </c>
      <c r="AL25" s="6">
        <f t="shared" si="18"/>
        <v>0.34926473073277575</v>
      </c>
      <c r="AM25" s="6">
        <f t="shared" si="19"/>
        <v>-0.14402883744704736</v>
      </c>
      <c r="AN25" s="6">
        <f t="shared" si="20"/>
        <v>128.25784393925005</v>
      </c>
    </row>
    <row r="26" spans="2:40" s="2" customFormat="1" x14ac:dyDescent="0.2">
      <c r="B26" s="10" t="s">
        <v>66</v>
      </c>
      <c r="C26" s="13">
        <f>1/(2*PI()*(C15*C16/1000000000000)^0.5)</f>
        <v>7117.6254341717704</v>
      </c>
      <c r="D26" s="6" t="s">
        <v>60</v>
      </c>
      <c r="E26" s="6" t="s">
        <v>67</v>
      </c>
      <c r="O26" s="15"/>
      <c r="P26" s="16"/>
      <c r="R26" s="6">
        <v>200</v>
      </c>
      <c r="S26" s="20">
        <f t="shared" si="21"/>
        <v>7466666666.666666</v>
      </c>
      <c r="T26" s="20">
        <f t="shared" si="1"/>
        <v>-4822877063.3907681</v>
      </c>
      <c r="U26" s="20">
        <f t="shared" si="22"/>
        <v>1338933.3333333333</v>
      </c>
      <c r="V26" s="20">
        <f t="shared" si="3"/>
        <v>-3617.1577975430764</v>
      </c>
      <c r="W26" s="21">
        <f t="shared" si="4"/>
        <v>4.9790352738476518</v>
      </c>
      <c r="X26" s="6">
        <f t="shared" si="23"/>
        <v>525000000</v>
      </c>
      <c r="Y26" s="6">
        <f t="shared" si="6"/>
        <v>-36171577975.430756</v>
      </c>
      <c r="Z26" s="6">
        <f t="shared" si="24"/>
        <v>525000000</v>
      </c>
      <c r="AA26" s="6">
        <f t="shared" si="8"/>
        <v>-226072362346.44223</v>
      </c>
      <c r="AB26" s="21">
        <f t="shared" si="9"/>
        <v>0.16001642049828699</v>
      </c>
      <c r="AC26" s="21">
        <f t="shared" si="25"/>
        <v>5.0000000000000001E-3</v>
      </c>
      <c r="AD26" s="21">
        <f t="shared" si="11"/>
        <v>-39.78873577297383</v>
      </c>
      <c r="AE26" s="21">
        <f t="shared" si="26"/>
        <v>0.20500000000000002</v>
      </c>
      <c r="AF26" s="21">
        <f t="shared" si="13"/>
        <v>-39.757294713696702</v>
      </c>
      <c r="AG26" s="25">
        <f t="shared" si="14"/>
        <v>1.000777528925811</v>
      </c>
      <c r="AH26" s="20">
        <f t="shared" si="15"/>
        <v>9.5681625678827267</v>
      </c>
      <c r="AI26" s="20">
        <f t="shared" si="16"/>
        <v>19.616570911763414</v>
      </c>
      <c r="AK26" s="6">
        <f t="shared" si="17"/>
        <v>-32.704482316878227</v>
      </c>
      <c r="AL26" s="6">
        <f t="shared" si="18"/>
        <v>0.6984858513962926</v>
      </c>
      <c r="AM26" s="6">
        <f t="shared" si="19"/>
        <v>-0.28823083333676919</v>
      </c>
      <c r="AN26" s="6">
        <f t="shared" si="20"/>
        <v>147.7057727011813</v>
      </c>
    </row>
    <row r="27" spans="2:40" s="2" customFormat="1" x14ac:dyDescent="0.2">
      <c r="B27" s="10" t="s">
        <v>68</v>
      </c>
      <c r="C27" s="13">
        <f>1000000000/(2*PI()*C17*C16)</f>
        <v>1591549.4309189534</v>
      </c>
      <c r="D27" s="6" t="s">
        <v>60</v>
      </c>
      <c r="E27" s="6" t="s">
        <v>69</v>
      </c>
      <c r="O27" s="15"/>
      <c r="P27" s="16"/>
      <c r="R27" s="6">
        <v>300</v>
      </c>
      <c r="S27" s="20">
        <f t="shared" si="21"/>
        <v>7466666666.666666</v>
      </c>
      <c r="T27" s="20">
        <f t="shared" si="1"/>
        <v>-3215251375.5938449</v>
      </c>
      <c r="U27" s="20">
        <f t="shared" si="22"/>
        <v>1338933.3333333333</v>
      </c>
      <c r="V27" s="20">
        <f t="shared" si="3"/>
        <v>-2411.438531695384</v>
      </c>
      <c r="W27" s="21">
        <f t="shared" si="4"/>
        <v>4.5537170279570782</v>
      </c>
      <c r="X27" s="6">
        <f t="shared" si="23"/>
        <v>525000000</v>
      </c>
      <c r="Y27" s="6">
        <f t="shared" si="6"/>
        <v>-24114385316.953838</v>
      </c>
      <c r="Z27" s="6">
        <f t="shared" si="24"/>
        <v>525000000</v>
      </c>
      <c r="AA27" s="6">
        <f t="shared" si="8"/>
        <v>-150714908230.96149</v>
      </c>
      <c r="AB27" s="21">
        <f t="shared" si="9"/>
        <v>0.16003694350286218</v>
      </c>
      <c r="AC27" s="21">
        <f t="shared" si="25"/>
        <v>5.0000000000000001E-3</v>
      </c>
      <c r="AD27" s="21">
        <f t="shared" si="11"/>
        <v>-26.525823848649221</v>
      </c>
      <c r="AE27" s="21">
        <f t="shared" si="26"/>
        <v>0.20500000000000002</v>
      </c>
      <c r="AF27" s="21">
        <f t="shared" si="13"/>
        <v>-26.478662259733532</v>
      </c>
      <c r="AG27" s="25">
        <f t="shared" si="14"/>
        <v>1.0017511125935614</v>
      </c>
      <c r="AH27" s="20">
        <f t="shared" si="15"/>
        <v>8.7604692086272706</v>
      </c>
      <c r="AI27" s="20">
        <f t="shared" si="16"/>
        <v>18.850547349983817</v>
      </c>
      <c r="AK27" s="6">
        <f t="shared" si="17"/>
        <v>-23.194198842934799</v>
      </c>
      <c r="AL27" s="6">
        <f t="shared" si="18"/>
        <v>1.0476197795823849</v>
      </c>
      <c r="AM27" s="6">
        <f t="shared" si="19"/>
        <v>-0.43277981606492122</v>
      </c>
      <c r="AN27" s="6">
        <f t="shared" si="20"/>
        <v>157.42064112058267</v>
      </c>
    </row>
    <row r="28" spans="2:40" s="2" customFormat="1" x14ac:dyDescent="0.2">
      <c r="O28" s="15"/>
      <c r="P28" s="16"/>
      <c r="R28" s="6">
        <v>400</v>
      </c>
      <c r="S28" s="20">
        <f t="shared" ref="S28:S37" si="27">$C$13*$C$19*1000000000</f>
        <v>7466666666.666666</v>
      </c>
      <c r="T28" s="20">
        <f t="shared" si="1"/>
        <v>-2411438531.695384</v>
      </c>
      <c r="U28" s="20">
        <f t="shared" ref="U28:U37" si="28">$C$13*1000000+$C$19*1000</f>
        <v>1338933.3333333333</v>
      </c>
      <c r="V28" s="20">
        <f t="shared" si="3"/>
        <v>-1808.5788987715382</v>
      </c>
      <c r="W28" s="21">
        <f t="shared" si="4"/>
        <v>4.3951418956204247</v>
      </c>
      <c r="X28" s="6">
        <f t="shared" ref="X28:X37" si="29">$C$8*$C$9*1000000</f>
        <v>525000000</v>
      </c>
      <c r="Y28" s="6">
        <f t="shared" si="6"/>
        <v>-18085788987.715378</v>
      </c>
      <c r="Z28" s="6">
        <f t="shared" ref="Z28:Z37" si="30">$C$8*$C$9*1000000</f>
        <v>525000000</v>
      </c>
      <c r="AA28" s="6">
        <f t="shared" si="8"/>
        <v>-113036181173.22112</v>
      </c>
      <c r="AB28" s="21">
        <f t="shared" si="9"/>
        <v>0.16006567082382003</v>
      </c>
      <c r="AC28" s="21">
        <f t="shared" ref="AC28:AC37" si="31">($C$5*$C$17/($C$6*1000))</f>
        <v>5.0000000000000001E-3</v>
      </c>
      <c r="AD28" s="21">
        <f t="shared" si="11"/>
        <v>-19.894367886486915</v>
      </c>
      <c r="AE28" s="21">
        <f t="shared" ref="AE28:AE37" si="32">($C$5*$C$17/($C$6*1000)+$C$15/$C$16)</f>
        <v>0.20500000000000002</v>
      </c>
      <c r="AF28" s="21">
        <f t="shared" si="13"/>
        <v>-19.831485767932662</v>
      </c>
      <c r="AG28" s="25">
        <f t="shared" si="14"/>
        <v>1.0031172611372765</v>
      </c>
      <c r="AH28" s="20">
        <f t="shared" si="15"/>
        <v>8.4684523732242898</v>
      </c>
      <c r="AI28" s="20">
        <f t="shared" si="16"/>
        <v>18.556080987768407</v>
      </c>
      <c r="AK28" s="6">
        <f t="shared" si="17"/>
        <v>-17.821015265750685</v>
      </c>
      <c r="AL28" s="6">
        <f t="shared" si="18"/>
        <v>1.3966229881612706</v>
      </c>
      <c r="AM28" s="6">
        <f t="shared" si="19"/>
        <v>-0.5778509593199711</v>
      </c>
      <c r="AN28" s="6">
        <f t="shared" si="20"/>
        <v>162.99775676309062</v>
      </c>
    </row>
    <row r="29" spans="2:40" s="2" customFormat="1" x14ac:dyDescent="0.2">
      <c r="O29" s="15"/>
      <c r="P29" s="16"/>
      <c r="R29" s="6">
        <v>500</v>
      </c>
      <c r="S29" s="20">
        <f t="shared" si="27"/>
        <v>7466666666.666666</v>
      </c>
      <c r="T29" s="20">
        <f t="shared" si="1"/>
        <v>-1929150825.3563073</v>
      </c>
      <c r="U29" s="20">
        <f t="shared" si="28"/>
        <v>1338933.3333333333</v>
      </c>
      <c r="V29" s="20">
        <f t="shared" si="3"/>
        <v>-1446.8631190172305</v>
      </c>
      <c r="W29" s="21">
        <f t="shared" si="4"/>
        <v>4.3197738203428555</v>
      </c>
      <c r="X29" s="6">
        <f t="shared" si="29"/>
        <v>525000000</v>
      </c>
      <c r="Y29" s="6">
        <f t="shared" si="6"/>
        <v>-14468631190.172302</v>
      </c>
      <c r="Z29" s="6">
        <f t="shared" si="30"/>
        <v>525000000</v>
      </c>
      <c r="AA29" s="6">
        <f t="shared" si="8"/>
        <v>-90428944938.576889</v>
      </c>
      <c r="AB29" s="21">
        <f t="shared" si="9"/>
        <v>0.16010259758024387</v>
      </c>
      <c r="AC29" s="21">
        <f t="shared" si="31"/>
        <v>5.0000000000000001E-3</v>
      </c>
      <c r="AD29" s="21">
        <f t="shared" si="11"/>
        <v>-15.915494309189533</v>
      </c>
      <c r="AE29" s="21">
        <f t="shared" si="32"/>
        <v>0.20500000000000002</v>
      </c>
      <c r="AF29" s="21">
        <f t="shared" si="13"/>
        <v>-15.836891660996717</v>
      </c>
      <c r="AG29" s="25">
        <f t="shared" si="14"/>
        <v>1.0048791271891875</v>
      </c>
      <c r="AH29" s="20">
        <f t="shared" si="15"/>
        <v>8.3397773779293303</v>
      </c>
      <c r="AI29" s="20">
        <f t="shared" si="16"/>
        <v>18.423089154655816</v>
      </c>
      <c r="AK29" s="6">
        <f t="shared" si="17"/>
        <v>-14.424703479886771</v>
      </c>
      <c r="AL29" s="6">
        <f t="shared" si="18"/>
        <v>1.7454520328118481</v>
      </c>
      <c r="AM29" s="6">
        <f t="shared" si="19"/>
        <v>-0.72362146826984541</v>
      </c>
      <c r="AN29" s="6">
        <f t="shared" si="20"/>
        <v>166.59712708465523</v>
      </c>
    </row>
    <row r="30" spans="2:40" s="2" customFormat="1" x14ac:dyDescent="0.2">
      <c r="O30" s="15"/>
      <c r="P30" s="16"/>
      <c r="R30" s="6">
        <v>600</v>
      </c>
      <c r="S30" s="20">
        <f t="shared" si="27"/>
        <v>7466666666.666666</v>
      </c>
      <c r="T30" s="20">
        <f t="shared" si="1"/>
        <v>-1607625687.7969224</v>
      </c>
      <c r="U30" s="20">
        <f t="shared" si="28"/>
        <v>1338933.3333333333</v>
      </c>
      <c r="V30" s="20">
        <f t="shared" si="3"/>
        <v>-1205.719265847692</v>
      </c>
      <c r="W30" s="21">
        <f t="shared" si="4"/>
        <v>4.2782766269514996</v>
      </c>
      <c r="X30" s="6">
        <f t="shared" si="29"/>
        <v>525000000</v>
      </c>
      <c r="Y30" s="6">
        <f t="shared" si="6"/>
        <v>-12057192658.476919</v>
      </c>
      <c r="Z30" s="6">
        <f t="shared" si="30"/>
        <v>525000000</v>
      </c>
      <c r="AA30" s="6">
        <f t="shared" si="8"/>
        <v>-75357454115.480743</v>
      </c>
      <c r="AB30" s="21">
        <f t="shared" si="9"/>
        <v>0.16014771750313234</v>
      </c>
      <c r="AC30" s="21">
        <f t="shared" si="31"/>
        <v>5.0000000000000001E-3</v>
      </c>
      <c r="AD30" s="21">
        <f t="shared" si="11"/>
        <v>-13.262911924324611</v>
      </c>
      <c r="AE30" s="21">
        <f t="shared" si="32"/>
        <v>0.20500000000000002</v>
      </c>
      <c r="AF30" s="21">
        <f t="shared" si="13"/>
        <v>-13.168588746493231</v>
      </c>
      <c r="AG30" s="25">
        <f t="shared" si="14"/>
        <v>1.0070407946993387</v>
      </c>
      <c r="AH30" s="20">
        <f t="shared" si="15"/>
        <v>8.2797633726303594</v>
      </c>
      <c r="AI30" s="20">
        <f t="shared" si="16"/>
        <v>18.360358505191897</v>
      </c>
      <c r="AK30" s="6">
        <f t="shared" si="17"/>
        <v>-12.099097138588048</v>
      </c>
      <c r="AL30" s="6">
        <f t="shared" si="18"/>
        <v>2.0940635794212583</v>
      </c>
      <c r="AM30" s="6">
        <f t="shared" si="19"/>
        <v>-0.87027128220414096</v>
      </c>
      <c r="AN30" s="6">
        <f t="shared" si="20"/>
        <v>169.12469515862907</v>
      </c>
    </row>
    <row r="31" spans="2:40" s="2" customFormat="1" x14ac:dyDescent="0.2">
      <c r="O31" s="15"/>
      <c r="P31" s="16"/>
      <c r="R31" s="6">
        <v>700</v>
      </c>
      <c r="S31" s="20">
        <f t="shared" si="27"/>
        <v>7466666666.666666</v>
      </c>
      <c r="T31" s="20">
        <f t="shared" si="1"/>
        <v>-1377964875.2545049</v>
      </c>
      <c r="U31" s="20">
        <f t="shared" si="28"/>
        <v>1338933.3333333333</v>
      </c>
      <c r="V31" s="20">
        <f t="shared" si="3"/>
        <v>-1033.4736564408788</v>
      </c>
      <c r="W31" s="21">
        <f t="shared" si="4"/>
        <v>4.2530594475907506</v>
      </c>
      <c r="X31" s="6">
        <f t="shared" si="29"/>
        <v>525000000</v>
      </c>
      <c r="Y31" s="6">
        <f t="shared" si="6"/>
        <v>-10334736564.408791</v>
      </c>
      <c r="Z31" s="6">
        <f t="shared" si="30"/>
        <v>525000000</v>
      </c>
      <c r="AA31" s="6">
        <f t="shared" si="8"/>
        <v>-64592103527.554939</v>
      </c>
      <c r="AB31" s="21">
        <f t="shared" si="9"/>
        <v>0.16020102294023053</v>
      </c>
      <c r="AC31" s="21">
        <f t="shared" si="31"/>
        <v>5.0000000000000001E-3</v>
      </c>
      <c r="AD31" s="21">
        <f t="shared" si="11"/>
        <v>-11.368210220849669</v>
      </c>
      <c r="AE31" s="21">
        <f t="shared" si="32"/>
        <v>0.20500000000000002</v>
      </c>
      <c r="AF31" s="21">
        <f t="shared" si="13"/>
        <v>-11.258166513379726</v>
      </c>
      <c r="AG31" s="25">
        <f t="shared" si="14"/>
        <v>1.0096073022959007</v>
      </c>
      <c r="AH31" s="20">
        <f t="shared" si="15"/>
        <v>8.2546842775230616</v>
      </c>
      <c r="AI31" s="20">
        <f t="shared" si="16"/>
        <v>18.334009343250123</v>
      </c>
      <c r="AK31" s="6">
        <f t="shared" si="17"/>
        <v>-10.41199898999864</v>
      </c>
      <c r="AL31" s="6">
        <f t="shared" si="18"/>
        <v>2.4424144313111062</v>
      </c>
      <c r="AM31" s="6">
        <f t="shared" si="19"/>
        <v>-1.0179837994668599</v>
      </c>
      <c r="AN31" s="6">
        <f t="shared" si="20"/>
        <v>171.01243164184561</v>
      </c>
    </row>
    <row r="32" spans="2:40" s="2" customFormat="1" x14ac:dyDescent="0.2">
      <c r="O32" s="15"/>
      <c r="P32" s="16"/>
      <c r="R32" s="6">
        <v>800</v>
      </c>
      <c r="S32" s="20">
        <f t="shared" si="27"/>
        <v>7466666666.666666</v>
      </c>
      <c r="T32" s="20">
        <f t="shared" si="1"/>
        <v>-1205719265.847692</v>
      </c>
      <c r="U32" s="20">
        <f t="shared" si="28"/>
        <v>1338933.3333333333</v>
      </c>
      <c r="V32" s="20">
        <f t="shared" si="3"/>
        <v>-904.2894493857691</v>
      </c>
      <c r="W32" s="21">
        <f t="shared" si="4"/>
        <v>4.2366121991726633</v>
      </c>
      <c r="X32" s="6">
        <f t="shared" si="29"/>
        <v>525000000</v>
      </c>
      <c r="Y32" s="6">
        <f t="shared" si="6"/>
        <v>-9042894493.8576889</v>
      </c>
      <c r="Z32" s="6">
        <f t="shared" si="30"/>
        <v>525000000</v>
      </c>
      <c r="AA32" s="6">
        <f t="shared" si="8"/>
        <v>-56518090586.610558</v>
      </c>
      <c r="AB32" s="21">
        <f t="shared" si="9"/>
        <v>0.16026250486191676</v>
      </c>
      <c r="AC32" s="21">
        <f t="shared" si="31"/>
        <v>5.0000000000000001E-3</v>
      </c>
      <c r="AD32" s="21">
        <f t="shared" si="11"/>
        <v>-9.9471839432434574</v>
      </c>
      <c r="AE32" s="21">
        <f t="shared" si="32"/>
        <v>0.20500000000000002</v>
      </c>
      <c r="AF32" s="21">
        <f t="shared" si="13"/>
        <v>-9.8214197061349502</v>
      </c>
      <c r="AG32" s="25">
        <f t="shared" si="14"/>
        <v>1.0125846723299234</v>
      </c>
      <c r="AH32" s="20">
        <f t="shared" si="15"/>
        <v>8.2501763902374528</v>
      </c>
      <c r="AI32" s="20">
        <f t="shared" si="16"/>
        <v>18.329264678847871</v>
      </c>
      <c r="AK32" s="6">
        <f t="shared" si="17"/>
        <v>-9.1342569014503834</v>
      </c>
      <c r="AL32" s="6">
        <f t="shared" si="18"/>
        <v>2.7904615562478776</v>
      </c>
      <c r="AM32" s="6">
        <f t="shared" si="19"/>
        <v>-1.1669466308243979</v>
      </c>
      <c r="AN32" s="6">
        <f t="shared" si="20"/>
        <v>172.48925802397309</v>
      </c>
    </row>
    <row r="33" spans="15:40" s="2" customFormat="1" x14ac:dyDescent="0.2">
      <c r="O33" s="15"/>
      <c r="P33" s="16"/>
      <c r="R33" s="6">
        <v>900</v>
      </c>
      <c r="S33" s="20">
        <f t="shared" si="27"/>
        <v>7466666666.666666</v>
      </c>
      <c r="T33" s="20">
        <f t="shared" si="1"/>
        <v>-1071750458.5312818</v>
      </c>
      <c r="U33" s="20">
        <f t="shared" si="28"/>
        <v>1338933.3333333333</v>
      </c>
      <c r="V33" s="20">
        <f t="shared" si="3"/>
        <v>-803.81284389846144</v>
      </c>
      <c r="W33" s="21">
        <f t="shared" si="4"/>
        <v>4.2252990241379766</v>
      </c>
      <c r="X33" s="6">
        <f t="shared" si="29"/>
        <v>525000000</v>
      </c>
      <c r="Y33" s="6">
        <f t="shared" si="6"/>
        <v>-8038128438.9846134</v>
      </c>
      <c r="Z33" s="6">
        <f t="shared" si="30"/>
        <v>525000000</v>
      </c>
      <c r="AA33" s="6">
        <f t="shared" si="8"/>
        <v>-50238302743.653831</v>
      </c>
      <c r="AB33" s="21">
        <f t="shared" si="9"/>
        <v>0.16033215286813368</v>
      </c>
      <c r="AC33" s="21">
        <f t="shared" si="31"/>
        <v>5.0000000000000001E-3</v>
      </c>
      <c r="AD33" s="21">
        <f t="shared" si="11"/>
        <v>-8.8419412828830737</v>
      </c>
      <c r="AE33" s="21">
        <f t="shared" si="32"/>
        <v>0.20500000000000002</v>
      </c>
      <c r="AF33" s="21">
        <f t="shared" si="13"/>
        <v>-8.7004565161360041</v>
      </c>
      <c r="AG33" s="25">
        <f t="shared" si="14"/>
        <v>1.0159799459130936</v>
      </c>
      <c r="AH33" s="20">
        <f t="shared" si="15"/>
        <v>8.259323088113609</v>
      </c>
      <c r="AI33" s="20">
        <f t="shared" si="16"/>
        <v>18.338889103445094</v>
      </c>
      <c r="AK33" s="6">
        <f t="shared" si="17"/>
        <v>-8.1339323390215696</v>
      </c>
      <c r="AL33" s="6">
        <f t="shared" si="18"/>
        <v>3.1381621131957429</v>
      </c>
      <c r="AM33" s="6">
        <f t="shared" si="19"/>
        <v>-1.3173523878112352</v>
      </c>
      <c r="AN33" s="6">
        <f t="shared" si="20"/>
        <v>173.68687738636294</v>
      </c>
    </row>
    <row r="34" spans="15:40" s="2" customFormat="1" x14ac:dyDescent="0.2">
      <c r="O34" s="15"/>
      <c r="P34" s="16"/>
      <c r="R34" s="6">
        <v>1000</v>
      </c>
      <c r="S34" s="20">
        <f t="shared" si="27"/>
        <v>7466666666.666666</v>
      </c>
      <c r="T34" s="20">
        <f t="shared" si="1"/>
        <v>-964575412.67815363</v>
      </c>
      <c r="U34" s="20">
        <f t="shared" si="28"/>
        <v>1338933.3333333333</v>
      </c>
      <c r="V34" s="20">
        <f t="shared" si="3"/>
        <v>-723.43155950861524</v>
      </c>
      <c r="W34" s="21">
        <f t="shared" si="4"/>
        <v>4.2171881570231173</v>
      </c>
      <c r="X34" s="6">
        <f t="shared" si="29"/>
        <v>525000000</v>
      </c>
      <c r="Y34" s="6">
        <f t="shared" si="6"/>
        <v>-7234315595.0861511</v>
      </c>
      <c r="Z34" s="6">
        <f t="shared" si="30"/>
        <v>525000000</v>
      </c>
      <c r="AA34" s="6">
        <f t="shared" si="8"/>
        <v>-45214472469.288445</v>
      </c>
      <c r="AB34" s="21">
        <f t="shared" si="9"/>
        <v>0.16040995519635246</v>
      </c>
      <c r="AC34" s="21">
        <f t="shared" si="31"/>
        <v>5.0000000000000001E-3</v>
      </c>
      <c r="AD34" s="21">
        <f t="shared" si="11"/>
        <v>-7.9577471545947667</v>
      </c>
      <c r="AE34" s="21">
        <f t="shared" si="32"/>
        <v>0.20500000000000002</v>
      </c>
      <c r="AF34" s="21">
        <f t="shared" si="13"/>
        <v>-7.800541858209133</v>
      </c>
      <c r="AG34" s="25">
        <f t="shared" si="14"/>
        <v>1.0198012243249848</v>
      </c>
      <c r="AH34" s="20">
        <f t="shared" si="15"/>
        <v>8.2784889003186208</v>
      </c>
      <c r="AI34" s="20">
        <f t="shared" si="16"/>
        <v>18.359021416508149</v>
      </c>
      <c r="AK34" s="6">
        <f t="shared" si="17"/>
        <v>-7.3299854964730802</v>
      </c>
      <c r="AL34" s="6">
        <f t="shared" si="18"/>
        <v>3.48547347877069</v>
      </c>
      <c r="AM34" s="6">
        <f t="shared" si="19"/>
        <v>-1.4693995130927557</v>
      </c>
      <c r="AN34" s="6">
        <f t="shared" si="20"/>
        <v>174.68608846920486</v>
      </c>
    </row>
    <row r="35" spans="15:40" s="2" customFormat="1" x14ac:dyDescent="0.2">
      <c r="O35" s="15"/>
      <c r="P35" s="16"/>
      <c r="R35" s="6">
        <v>2000</v>
      </c>
      <c r="S35" s="20">
        <f t="shared" si="27"/>
        <v>7466666666.666666</v>
      </c>
      <c r="T35" s="20">
        <f t="shared" si="1"/>
        <v>-482287706.33907682</v>
      </c>
      <c r="U35" s="20">
        <f t="shared" si="28"/>
        <v>1338933.3333333333</v>
      </c>
      <c r="V35" s="20">
        <f t="shared" si="3"/>
        <v>-361.71577975430762</v>
      </c>
      <c r="W35" s="21">
        <f t="shared" si="4"/>
        <v>4.1911493930969099</v>
      </c>
      <c r="X35" s="6">
        <f t="shared" si="29"/>
        <v>525000000</v>
      </c>
      <c r="Y35" s="6">
        <f t="shared" si="6"/>
        <v>-3617157797.5430756</v>
      </c>
      <c r="Z35" s="6">
        <f t="shared" si="30"/>
        <v>525000000</v>
      </c>
      <c r="AA35" s="6">
        <f t="shared" si="8"/>
        <v>-22607236234.644222</v>
      </c>
      <c r="AB35" s="21">
        <f t="shared" si="9"/>
        <v>0.16163292518865735</v>
      </c>
      <c r="AC35" s="21">
        <f t="shared" si="31"/>
        <v>5.0000000000000001E-3</v>
      </c>
      <c r="AD35" s="21">
        <f t="shared" si="11"/>
        <v>-3.9788735772973833</v>
      </c>
      <c r="AE35" s="21">
        <f t="shared" si="32"/>
        <v>0.20500000000000002</v>
      </c>
      <c r="AF35" s="21">
        <f t="shared" si="13"/>
        <v>-3.664462984526117</v>
      </c>
      <c r="AG35" s="25">
        <f t="shared" si="14"/>
        <v>1.0841056904947974</v>
      </c>
      <c r="AH35" s="20">
        <f t="shared" si="15"/>
        <v>8.8128391659781045</v>
      </c>
      <c r="AI35" s="20">
        <f t="shared" si="16"/>
        <v>18.902316886691608</v>
      </c>
      <c r="AK35" s="6">
        <f t="shared" si="17"/>
        <v>-3.680242359359275</v>
      </c>
      <c r="AL35" s="6">
        <f t="shared" si="18"/>
        <v>6.9280111068439778</v>
      </c>
      <c r="AM35" s="6">
        <f t="shared" si="19"/>
        <v>-3.1299439000068121</v>
      </c>
      <c r="AN35" s="6">
        <f t="shared" si="20"/>
        <v>180.11782484747789</v>
      </c>
    </row>
    <row r="36" spans="15:40" s="2" customFormat="1" x14ac:dyDescent="0.2">
      <c r="O36" s="15"/>
      <c r="P36" s="16"/>
      <c r="R36" s="6">
        <v>3000</v>
      </c>
      <c r="S36" s="20">
        <f t="shared" si="27"/>
        <v>7466666666.666666</v>
      </c>
      <c r="T36" s="20">
        <f t="shared" si="1"/>
        <v>-321525137.55938452</v>
      </c>
      <c r="U36" s="20">
        <f t="shared" si="28"/>
        <v>1338933.3333333333</v>
      </c>
      <c r="V36" s="20">
        <f t="shared" si="3"/>
        <v>-241.14385316953843</v>
      </c>
      <c r="W36" s="21">
        <f t="shared" si="4"/>
        <v>4.1863096251041094</v>
      </c>
      <c r="X36" s="6">
        <f t="shared" si="29"/>
        <v>525000000</v>
      </c>
      <c r="Y36" s="6">
        <f t="shared" si="6"/>
        <v>-2411438531.695384</v>
      </c>
      <c r="Z36" s="6">
        <f t="shared" si="30"/>
        <v>525000000</v>
      </c>
      <c r="AA36" s="6">
        <f t="shared" si="8"/>
        <v>-15071490823.096151</v>
      </c>
      <c r="AB36" s="21">
        <f t="shared" si="9"/>
        <v>0.1636487396739226</v>
      </c>
      <c r="AC36" s="21">
        <f t="shared" si="31"/>
        <v>5.0000000000000001E-3</v>
      </c>
      <c r="AD36" s="21">
        <f t="shared" si="11"/>
        <v>-2.6525823848649224</v>
      </c>
      <c r="AE36" s="21">
        <f t="shared" si="32"/>
        <v>0.20500000000000002</v>
      </c>
      <c r="AF36" s="21">
        <f t="shared" si="13"/>
        <v>-2.1809664957080228</v>
      </c>
      <c r="AG36" s="25">
        <f t="shared" si="14"/>
        <v>1.2109063995601965</v>
      </c>
      <c r="AH36" s="20">
        <f t="shared" si="15"/>
        <v>9.9548754705943061</v>
      </c>
      <c r="AI36" s="20">
        <f t="shared" si="16"/>
        <v>19.960716632779377</v>
      </c>
      <c r="AK36" s="6">
        <f t="shared" si="17"/>
        <v>-2.4553942693345556</v>
      </c>
      <c r="AL36" s="6">
        <f t="shared" si="18"/>
        <v>10.287304848871468</v>
      </c>
      <c r="AM36" s="6">
        <f t="shared" si="19"/>
        <v>-5.2617414307416217</v>
      </c>
      <c r="AN36" s="6">
        <f t="shared" si="20"/>
        <v>182.57016914879529</v>
      </c>
    </row>
    <row r="37" spans="15:40" s="2" customFormat="1" x14ac:dyDescent="0.2">
      <c r="O37" s="15"/>
      <c r="P37" s="16"/>
      <c r="R37" s="6">
        <v>4000</v>
      </c>
      <c r="S37" s="20">
        <f t="shared" si="27"/>
        <v>7466666666.666666</v>
      </c>
      <c r="T37" s="20">
        <f t="shared" si="1"/>
        <v>-241143853.16953841</v>
      </c>
      <c r="U37" s="20">
        <f t="shared" si="28"/>
        <v>1338933.3333333333</v>
      </c>
      <c r="V37" s="20">
        <f t="shared" si="3"/>
        <v>-180.85788987715381</v>
      </c>
      <c r="W37" s="21">
        <f t="shared" si="4"/>
        <v>4.1846143838060526</v>
      </c>
      <c r="X37" s="6">
        <f t="shared" si="29"/>
        <v>525000000</v>
      </c>
      <c r="Y37" s="6">
        <f t="shared" si="6"/>
        <v>-1808578898.7715378</v>
      </c>
      <c r="Z37" s="6">
        <f t="shared" si="30"/>
        <v>525000000</v>
      </c>
      <c r="AA37" s="6">
        <f t="shared" si="8"/>
        <v>-11303618117.322111</v>
      </c>
      <c r="AB37" s="21">
        <f t="shared" si="9"/>
        <v>0.16642541419094609</v>
      </c>
      <c r="AC37" s="21">
        <f t="shared" si="31"/>
        <v>5.0000000000000001E-3</v>
      </c>
      <c r="AD37" s="21">
        <f t="shared" si="11"/>
        <v>-1.9894367886486917</v>
      </c>
      <c r="AE37" s="21">
        <f t="shared" si="32"/>
        <v>0.20500000000000002</v>
      </c>
      <c r="AF37" s="21">
        <f t="shared" si="13"/>
        <v>-1.3606156031061589</v>
      </c>
      <c r="AG37" s="25">
        <f t="shared" si="14"/>
        <v>1.4458452732328906</v>
      </c>
      <c r="AH37" s="20">
        <f t="shared" si="15"/>
        <v>12.083094041746284</v>
      </c>
      <c r="AI37" s="20">
        <f t="shared" si="16"/>
        <v>21.643563111534831</v>
      </c>
      <c r="AK37" s="6">
        <f t="shared" si="17"/>
        <v>-1.8420452195444537</v>
      </c>
      <c r="AL37" s="6">
        <f t="shared" si="18"/>
        <v>13.527914256903738</v>
      </c>
      <c r="AM37" s="6">
        <f t="shared" si="19"/>
        <v>-8.4241428994948855</v>
      </c>
      <c r="AN37" s="6">
        <f t="shared" si="20"/>
        <v>183.2617261378644</v>
      </c>
    </row>
    <row r="38" spans="15:40" s="2" customFormat="1" x14ac:dyDescent="0.2">
      <c r="O38" s="15"/>
      <c r="P38" s="16"/>
      <c r="R38" s="6">
        <v>5000</v>
      </c>
      <c r="S38" s="20">
        <f t="shared" ref="S38:S47" si="33">$C$13*$C$19*1000000000</f>
        <v>7466666666.666666</v>
      </c>
      <c r="T38" s="20">
        <f t="shared" si="1"/>
        <v>-192915082.5356307</v>
      </c>
      <c r="U38" s="20">
        <f t="shared" ref="U38:U47" si="34">$C$13*1000000+$C$19*1000</f>
        <v>1338933.3333333333</v>
      </c>
      <c r="V38" s="20">
        <f t="shared" si="3"/>
        <v>-144.68631190172303</v>
      </c>
      <c r="W38" s="21">
        <f t="shared" si="4"/>
        <v>4.1838294967005796</v>
      </c>
      <c r="X38" s="6">
        <f t="shared" ref="X38:X47" si="35">$C$8*$C$9*1000000</f>
        <v>525000000</v>
      </c>
      <c r="Y38" s="6">
        <f t="shared" si="6"/>
        <v>-1446863119.0172303</v>
      </c>
      <c r="Z38" s="6">
        <f t="shared" ref="Z38:Z47" si="36">$C$8*$C$9*1000000</f>
        <v>525000000</v>
      </c>
      <c r="AA38" s="6">
        <f t="shared" si="8"/>
        <v>-9042894493.8576889</v>
      </c>
      <c r="AB38" s="21">
        <f t="shared" si="9"/>
        <v>0.16992131459132398</v>
      </c>
      <c r="AC38" s="21">
        <f t="shared" ref="AC38:AC47" si="37">($C$5*$C$17/($C$6*1000))</f>
        <v>5.0000000000000001E-3</v>
      </c>
      <c r="AD38" s="21">
        <f t="shared" si="11"/>
        <v>-1.5915494309189535</v>
      </c>
      <c r="AE38" s="21">
        <f t="shared" ref="AE38:AE47" si="38">($C$5*$C$17/($C$6*1000)+$C$15/$C$16)</f>
        <v>0.20500000000000002</v>
      </c>
      <c r="AF38" s="21">
        <f t="shared" si="13"/>
        <v>-0.80552294899078725</v>
      </c>
      <c r="AG38" s="25">
        <f t="shared" si="14"/>
        <v>1.9147722431864349</v>
      </c>
      <c r="AH38" s="20">
        <f t="shared" si="15"/>
        <v>16.335040142831755</v>
      </c>
      <c r="AI38" s="20">
        <f t="shared" si="16"/>
        <v>24.26240412154764</v>
      </c>
      <c r="AK38" s="6">
        <f t="shared" si="17"/>
        <v>-1.4738212714425463</v>
      </c>
      <c r="AL38" s="6">
        <f t="shared" si="18"/>
        <v>16.620832907090804</v>
      </c>
      <c r="AM38" s="6">
        <f t="shared" si="19"/>
        <v>-14.098276966762194</v>
      </c>
      <c r="AN38" s="6">
        <f t="shared" si="20"/>
        <v>181.04873466888606</v>
      </c>
    </row>
    <row r="39" spans="15:40" s="2" customFormat="1" x14ac:dyDescent="0.2">
      <c r="O39" s="15"/>
      <c r="P39" s="16"/>
      <c r="R39" s="6">
        <v>6000</v>
      </c>
      <c r="S39" s="20">
        <f t="shared" si="33"/>
        <v>7466666666.666666</v>
      </c>
      <c r="T39" s="20">
        <f t="shared" si="1"/>
        <v>-160762568.77969226</v>
      </c>
      <c r="U39" s="20">
        <f t="shared" si="34"/>
        <v>1338933.3333333333</v>
      </c>
      <c r="V39" s="20">
        <f t="shared" si="3"/>
        <v>-120.57192658476922</v>
      </c>
      <c r="W39" s="21">
        <f t="shared" si="4"/>
        <v>4.1834030765455488</v>
      </c>
      <c r="X39" s="6">
        <f t="shared" si="35"/>
        <v>525000000</v>
      </c>
      <c r="Y39" s="6">
        <f t="shared" si="6"/>
        <v>-1205719265.847692</v>
      </c>
      <c r="Z39" s="6">
        <f t="shared" si="36"/>
        <v>525000000</v>
      </c>
      <c r="AA39" s="6">
        <f t="shared" si="8"/>
        <v>-7535745411.5480757</v>
      </c>
      <c r="AB39" s="21">
        <f t="shared" si="9"/>
        <v>0.17408770192588399</v>
      </c>
      <c r="AC39" s="21">
        <f t="shared" si="37"/>
        <v>5.0000000000000001E-3</v>
      </c>
      <c r="AD39" s="21">
        <f t="shared" si="11"/>
        <v>-1.3262911924324612</v>
      </c>
      <c r="AE39" s="21">
        <f t="shared" si="38"/>
        <v>0.20500000000000002</v>
      </c>
      <c r="AF39" s="21">
        <f t="shared" si="13"/>
        <v>-0.38305941411866173</v>
      </c>
      <c r="AG39" s="25">
        <f t="shared" si="14"/>
        <v>3.0527240320874585</v>
      </c>
      <c r="AH39" s="20">
        <f t="shared" si="15"/>
        <v>26.67881868369788</v>
      </c>
      <c r="AI39" s="20">
        <f t="shared" si="16"/>
        <v>28.523331909305742</v>
      </c>
      <c r="AK39" s="6">
        <f t="shared" si="17"/>
        <v>-1.2282682102101916</v>
      </c>
      <c r="AL39" s="6">
        <f t="shared" si="18"/>
        <v>19.544260014331215</v>
      </c>
      <c r="AM39" s="6">
        <f t="shared" si="19"/>
        <v>-27.938132776690914</v>
      </c>
      <c r="AN39" s="6">
        <f t="shared" si="20"/>
        <v>170.37785902743011</v>
      </c>
    </row>
    <row r="40" spans="15:40" s="2" customFormat="1" x14ac:dyDescent="0.2">
      <c r="O40" s="15"/>
      <c r="P40" s="16"/>
      <c r="R40" s="6">
        <v>7000</v>
      </c>
      <c r="S40" s="20">
        <f t="shared" si="33"/>
        <v>7466666666.666666</v>
      </c>
      <c r="T40" s="20">
        <f t="shared" ref="T40:T70" si="39">-$C$13*1000000000000/($C$18*2*PI()*R40)</f>
        <v>-137796487.52545053</v>
      </c>
      <c r="U40" s="20">
        <f t="shared" si="34"/>
        <v>1338933.3333333333</v>
      </c>
      <c r="V40" s="20">
        <f t="shared" ref="V40:V70" si="40">-1000000/($C$18*2*PI()*R40)</f>
        <v>-103.3473656440879</v>
      </c>
      <c r="W40" s="21">
        <f t="shared" ref="W40:W70" si="41">((S40^2+T40^2)^0.5/(U40^2+V40^2)^0.5)*$C$12/1000000</f>
        <v>4.1831459376329381</v>
      </c>
      <c r="X40" s="6">
        <f t="shared" si="35"/>
        <v>525000000</v>
      </c>
      <c r="Y40" s="6">
        <f t="shared" ref="Y40:Y70" si="42">-$C$9*1000/(2*PI()*R40*$C$10/1000000000000)</f>
        <v>-1033473656.440879</v>
      </c>
      <c r="Z40" s="6">
        <f t="shared" si="36"/>
        <v>525000000</v>
      </c>
      <c r="AA40" s="6">
        <f t="shared" ref="AA40:AA70" si="43">-($C$8+$C$9)*1000/(2*PI()*R40*$C$10/1000000000000)</f>
        <v>-6459210352.7554932</v>
      </c>
      <c r="AB40" s="21">
        <f t="shared" ref="AB40:AB70" si="44">(X40^2+Y40^2)^0.5/(Z40^2+AA40^2)^0.5</f>
        <v>0.17887133147137244</v>
      </c>
      <c r="AC40" s="21">
        <f t="shared" si="37"/>
        <v>5.0000000000000001E-3</v>
      </c>
      <c r="AD40" s="21">
        <f t="shared" ref="AD40:AD70" si="45">-($C$5/($C$6*2*PI()*R40*$C$16/1000000))</f>
        <v>-1.1368210220849668</v>
      </c>
      <c r="AE40" s="21">
        <f t="shared" si="38"/>
        <v>0.20500000000000002</v>
      </c>
      <c r="AF40" s="21">
        <f t="shared" ref="AF40:AF70" si="46">(2*PI()*R40*$C$15*($C$5/$C$6+$C$17/1000)/1000000-$C$5/($C$6*2*PI()*R40*$C$16/1000000))</f>
        <v>-3.6383947385534299E-2</v>
      </c>
      <c r="AG40" s="25">
        <f t="shared" ref="AG40:AG70" si="47">(AC40^2+AD40^2)^0.5/(AE40^2+AF40^2)^0.5</f>
        <v>5.4601905453032487</v>
      </c>
      <c r="AH40" s="20">
        <f t="shared" ref="AH40:AH70" si="48">W40*AB40*AG40*$C$4/$C$14</f>
        <v>49.026715668278115</v>
      </c>
      <c r="AI40" s="20">
        <f t="shared" ref="AI40:AI70" si="49">20*LOG10(AH40)</f>
        <v>33.808656010989601</v>
      </c>
      <c r="AK40" s="6">
        <f t="shared" ref="AK40:AK70" si="50">(ATAN(T40/S40)-ATAN(V40/U40))*180/PI()</f>
        <v>-1.0528446508580085</v>
      </c>
      <c r="AL40" s="6">
        <f t="shared" ref="AL40:AL70" si="51">(ATAN(Y40/X40)-ATAN(AA40/Z40))*180/PI()</f>
        <v>22.28362071856818</v>
      </c>
      <c r="AM40" s="6">
        <f t="shared" ref="AM40:AM70" si="52">(ATAN(AD40/AC40)-ATAN(AF40/AE40))*180/PI()</f>
        <v>-79.683794873095351</v>
      </c>
      <c r="AN40" s="6">
        <f t="shared" ref="AN40:AN70" si="53">SUM(AK40:AM40)+180</f>
        <v>121.54698119461482</v>
      </c>
    </row>
    <row r="41" spans="15:40" s="2" customFormat="1" x14ac:dyDescent="0.2">
      <c r="O41" s="15"/>
      <c r="P41" s="16"/>
      <c r="R41" s="6">
        <v>8000</v>
      </c>
      <c r="S41" s="20">
        <f t="shared" si="33"/>
        <v>7466666666.666666</v>
      </c>
      <c r="T41" s="20">
        <f t="shared" si="39"/>
        <v>-120571926.5847692</v>
      </c>
      <c r="U41" s="20">
        <f t="shared" si="34"/>
        <v>1338933.3333333333</v>
      </c>
      <c r="V41" s="20">
        <f t="shared" si="40"/>
        <v>-90.428944938576905</v>
      </c>
      <c r="W41" s="21">
        <f t="shared" si="41"/>
        <v>4.182979036129062</v>
      </c>
      <c r="X41" s="6">
        <f t="shared" si="35"/>
        <v>525000000</v>
      </c>
      <c r="Y41" s="6">
        <f t="shared" si="42"/>
        <v>-904289449.38576889</v>
      </c>
      <c r="Z41" s="6">
        <f t="shared" si="36"/>
        <v>525000000</v>
      </c>
      <c r="AA41" s="6">
        <f t="shared" si="43"/>
        <v>-5651809058.6610556</v>
      </c>
      <c r="AB41" s="21">
        <f t="shared" si="44"/>
        <v>0.18421684141374398</v>
      </c>
      <c r="AC41" s="21">
        <f t="shared" si="37"/>
        <v>5.0000000000000001E-3</v>
      </c>
      <c r="AD41" s="21">
        <f t="shared" si="45"/>
        <v>-0.99471839432434583</v>
      </c>
      <c r="AE41" s="21">
        <f t="shared" si="38"/>
        <v>0.20500000000000002</v>
      </c>
      <c r="AF41" s="21">
        <f t="shared" si="46"/>
        <v>0.26292397676071988</v>
      </c>
      <c r="AG41" s="25">
        <f t="shared" si="47"/>
        <v>2.9836168636879115</v>
      </c>
      <c r="AH41" s="20">
        <f t="shared" si="48"/>
        <v>27.589213426802274</v>
      </c>
      <c r="AI41" s="20">
        <f t="shared" si="49"/>
        <v>28.814786376913219</v>
      </c>
      <c r="AK41" s="6">
        <f t="shared" si="50"/>
        <v>-0.92126367873852355</v>
      </c>
      <c r="AL41" s="6">
        <f t="shared" si="51"/>
        <v>24.830996427183518</v>
      </c>
      <c r="AM41" s="6">
        <f t="shared" si="52"/>
        <v>-141.76870725162303</v>
      </c>
      <c r="AN41" s="6">
        <f t="shared" si="53"/>
        <v>62.141025496821968</v>
      </c>
    </row>
    <row r="42" spans="15:40" s="2" customFormat="1" x14ac:dyDescent="0.2">
      <c r="O42" s="15"/>
      <c r="P42" s="16"/>
      <c r="R42" s="6">
        <v>9000</v>
      </c>
      <c r="S42" s="20">
        <f t="shared" si="33"/>
        <v>7466666666.666666</v>
      </c>
      <c r="T42" s="20">
        <f t="shared" si="39"/>
        <v>-107175045.85312818</v>
      </c>
      <c r="U42" s="20">
        <f t="shared" si="34"/>
        <v>1338933.3333333333</v>
      </c>
      <c r="V42" s="20">
        <f t="shared" si="40"/>
        <v>-80.381284389846144</v>
      </c>
      <c r="W42" s="21">
        <f t="shared" si="41"/>
        <v>4.1828646051591694</v>
      </c>
      <c r="X42" s="6">
        <f t="shared" si="35"/>
        <v>525000000</v>
      </c>
      <c r="Y42" s="6">
        <f t="shared" si="42"/>
        <v>-803812843.89846134</v>
      </c>
      <c r="Z42" s="6">
        <f t="shared" si="36"/>
        <v>525000000</v>
      </c>
      <c r="AA42" s="6">
        <f t="shared" si="43"/>
        <v>-5023830274.3653831</v>
      </c>
      <c r="AB42" s="21">
        <f t="shared" si="44"/>
        <v>0.19006876125235753</v>
      </c>
      <c r="AC42" s="21">
        <f t="shared" si="37"/>
        <v>5.0000000000000001E-3</v>
      </c>
      <c r="AD42" s="21">
        <f t="shared" si="45"/>
        <v>-0.88419412828830735</v>
      </c>
      <c r="AE42" s="21">
        <f t="shared" si="38"/>
        <v>0.20500000000000002</v>
      </c>
      <c r="AF42" s="21">
        <f t="shared" si="46"/>
        <v>0.53065353918239178</v>
      </c>
      <c r="AG42" s="25">
        <f t="shared" si="47"/>
        <v>1.554311698052699</v>
      </c>
      <c r="AH42" s="20">
        <f t="shared" si="48"/>
        <v>14.828728477823939</v>
      </c>
      <c r="AI42" s="20">
        <f t="shared" si="49"/>
        <v>23.422078261647265</v>
      </c>
      <c r="AK42" s="6">
        <f t="shared" si="50"/>
        <v>-0.81891604632241266</v>
      </c>
      <c r="AL42" s="6">
        <f t="shared" si="51"/>
        <v>27.184177990459279</v>
      </c>
      <c r="AM42" s="6">
        <f t="shared" si="52"/>
        <v>-158.553654748334</v>
      </c>
      <c r="AN42" s="6">
        <f t="shared" si="53"/>
        <v>47.811607195802878</v>
      </c>
    </row>
    <row r="43" spans="15:40" s="2" customFormat="1" x14ac:dyDescent="0.2">
      <c r="O43" s="15"/>
      <c r="P43" s="16"/>
      <c r="R43" s="6">
        <v>10000</v>
      </c>
      <c r="S43" s="20">
        <f t="shared" si="33"/>
        <v>7466666666.666666</v>
      </c>
      <c r="T43" s="20">
        <f t="shared" si="39"/>
        <v>-96457541.267815351</v>
      </c>
      <c r="U43" s="20">
        <f t="shared" si="34"/>
        <v>1338933.3333333333</v>
      </c>
      <c r="V43" s="20">
        <f t="shared" si="40"/>
        <v>-72.343155950861515</v>
      </c>
      <c r="W43" s="21">
        <f t="shared" si="41"/>
        <v>4.1827827514388893</v>
      </c>
      <c r="X43" s="6">
        <f t="shared" si="35"/>
        <v>525000000</v>
      </c>
      <c r="Y43" s="6">
        <f t="shared" si="42"/>
        <v>-723431559.50861514</v>
      </c>
      <c r="Z43" s="6">
        <f t="shared" si="36"/>
        <v>525000000</v>
      </c>
      <c r="AA43" s="6">
        <f t="shared" si="43"/>
        <v>-4521447246.9288445</v>
      </c>
      <c r="AB43" s="21">
        <f t="shared" si="44"/>
        <v>0.19637306581296704</v>
      </c>
      <c r="AC43" s="21">
        <f t="shared" si="37"/>
        <v>5.0000000000000001E-3</v>
      </c>
      <c r="AD43" s="21">
        <f t="shared" si="45"/>
        <v>-0.79577471545947676</v>
      </c>
      <c r="AE43" s="21">
        <f t="shared" si="38"/>
        <v>0.20500000000000002</v>
      </c>
      <c r="AF43" s="21">
        <f t="shared" si="46"/>
        <v>0.77627824839685577</v>
      </c>
      <c r="AG43" s="25">
        <f t="shared" si="47"/>
        <v>0.99115703694555513</v>
      </c>
      <c r="AH43" s="20">
        <f t="shared" si="48"/>
        <v>9.7694686512651554</v>
      </c>
      <c r="AI43" s="20">
        <f t="shared" si="49"/>
        <v>19.797418872944931</v>
      </c>
      <c r="AK43" s="6">
        <f t="shared" si="50"/>
        <v>-0.73703409777415796</v>
      </c>
      <c r="AL43" s="6">
        <f t="shared" si="51"/>
        <v>29.345547430979884</v>
      </c>
      <c r="AM43" s="6">
        <f t="shared" si="52"/>
        <v>-164.84701182394738</v>
      </c>
      <c r="AN43" s="6">
        <f t="shared" si="53"/>
        <v>43.761501509258352</v>
      </c>
    </row>
    <row r="44" spans="15:40" s="2" customFormat="1" x14ac:dyDescent="0.2">
      <c r="O44" s="15"/>
      <c r="P44" s="16"/>
      <c r="R44" s="6">
        <v>20000</v>
      </c>
      <c r="S44" s="20">
        <f t="shared" si="33"/>
        <v>7466666666.666666</v>
      </c>
      <c r="T44" s="20">
        <f t="shared" si="39"/>
        <v>-48228770.633907676</v>
      </c>
      <c r="U44" s="20">
        <f t="shared" si="34"/>
        <v>1338933.3333333333</v>
      </c>
      <c r="V44" s="20">
        <f t="shared" si="40"/>
        <v>-36.171577975430758</v>
      </c>
      <c r="W44" s="21">
        <f t="shared" si="41"/>
        <v>4.1825210241885147</v>
      </c>
      <c r="X44" s="6">
        <f t="shared" si="35"/>
        <v>525000000</v>
      </c>
      <c r="Y44" s="6">
        <f t="shared" si="42"/>
        <v>-361715779.75430757</v>
      </c>
      <c r="Z44" s="6">
        <f t="shared" si="36"/>
        <v>525000000</v>
      </c>
      <c r="AA44" s="6">
        <f t="shared" si="43"/>
        <v>-2260723623.4644222</v>
      </c>
      <c r="AB44" s="21">
        <f t="shared" si="44"/>
        <v>0.27469925983864774</v>
      </c>
      <c r="AC44" s="21">
        <f t="shared" si="37"/>
        <v>5.0000000000000001E-3</v>
      </c>
      <c r="AD44" s="21">
        <f t="shared" si="45"/>
        <v>-0.39788735772973838</v>
      </c>
      <c r="AE44" s="21">
        <f t="shared" si="38"/>
        <v>0.20500000000000002</v>
      </c>
      <c r="AF44" s="21">
        <f t="shared" si="46"/>
        <v>2.7462185699829265</v>
      </c>
      <c r="AG44" s="25">
        <f t="shared" si="47"/>
        <v>0.14449495011836869</v>
      </c>
      <c r="AH44" s="20">
        <f t="shared" si="48"/>
        <v>1.9921844110785687</v>
      </c>
      <c r="AI44" s="20">
        <f t="shared" si="49"/>
        <v>5.9865907480880658</v>
      </c>
      <c r="AK44" s="6">
        <f t="shared" si="50"/>
        <v>-0.36853248743785061</v>
      </c>
      <c r="AL44" s="6">
        <f t="shared" si="51"/>
        <v>42.359973869729139</v>
      </c>
      <c r="AM44" s="6">
        <f t="shared" si="52"/>
        <v>-175.01093466555184</v>
      </c>
      <c r="AN44" s="6">
        <f t="shared" si="53"/>
        <v>46.980506716739455</v>
      </c>
    </row>
    <row r="45" spans="15:40" s="2" customFormat="1" x14ac:dyDescent="0.2">
      <c r="O45" s="15"/>
      <c r="P45" s="16"/>
      <c r="R45" s="6">
        <v>30000</v>
      </c>
      <c r="S45" s="20">
        <f t="shared" si="33"/>
        <v>7466666666.666666</v>
      </c>
      <c r="T45" s="20">
        <f t="shared" si="39"/>
        <v>-32152513.755938455</v>
      </c>
      <c r="U45" s="20">
        <f t="shared" si="34"/>
        <v>1338933.3333333333</v>
      </c>
      <c r="V45" s="20">
        <f t="shared" si="40"/>
        <v>-24.114385316953843</v>
      </c>
      <c r="W45" s="21">
        <f t="shared" si="41"/>
        <v>4.1824725543817323</v>
      </c>
      <c r="X45" s="6">
        <f t="shared" si="35"/>
        <v>525000000</v>
      </c>
      <c r="Y45" s="6">
        <f t="shared" si="42"/>
        <v>-241143853.16953835</v>
      </c>
      <c r="Z45" s="6">
        <f t="shared" si="36"/>
        <v>525000000</v>
      </c>
      <c r="AA45" s="6">
        <f t="shared" si="43"/>
        <v>-1507149082.3096147</v>
      </c>
      <c r="AB45" s="21">
        <f t="shared" si="44"/>
        <v>0.36199464499606765</v>
      </c>
      <c r="AC45" s="21">
        <f t="shared" si="37"/>
        <v>5.0000000000000001E-3</v>
      </c>
      <c r="AD45" s="21">
        <f t="shared" si="45"/>
        <v>-0.26525823848649221</v>
      </c>
      <c r="AE45" s="21">
        <f t="shared" si="38"/>
        <v>0.20500000000000002</v>
      </c>
      <c r="AF45" s="21">
        <f t="shared" si="46"/>
        <v>4.4509006530825053</v>
      </c>
      <c r="AG45" s="25">
        <f t="shared" si="47"/>
        <v>5.9543994188099567E-2</v>
      </c>
      <c r="AH45" s="20">
        <f t="shared" si="48"/>
        <v>1.0818186282714271</v>
      </c>
      <c r="AI45" s="20">
        <f t="shared" si="49"/>
        <v>0.68308910924670108</v>
      </c>
      <c r="AK45" s="6">
        <f t="shared" si="50"/>
        <v>-0.24569023112212746</v>
      </c>
      <c r="AL45" s="6">
        <f t="shared" si="51"/>
        <v>46.124397494612971</v>
      </c>
      <c r="AM45" s="6">
        <f t="shared" si="52"/>
        <v>-176.28305715397499</v>
      </c>
      <c r="AN45" s="6">
        <f t="shared" si="53"/>
        <v>49.595650109515844</v>
      </c>
    </row>
    <row r="46" spans="15:40" s="2" customFormat="1" x14ac:dyDescent="0.2">
      <c r="O46" s="15"/>
      <c r="P46" s="16"/>
      <c r="R46" s="6">
        <v>40000</v>
      </c>
      <c r="S46" s="20">
        <f t="shared" si="33"/>
        <v>7466666666.666666</v>
      </c>
      <c r="T46" s="20">
        <f t="shared" si="39"/>
        <v>-24114385.316953838</v>
      </c>
      <c r="U46" s="20">
        <f t="shared" si="34"/>
        <v>1338933.3333333333</v>
      </c>
      <c r="V46" s="20">
        <f t="shared" si="40"/>
        <v>-18.085788987715379</v>
      </c>
      <c r="W46" s="21">
        <f t="shared" si="41"/>
        <v>4.1824555898166453</v>
      </c>
      <c r="X46" s="6">
        <f t="shared" si="35"/>
        <v>525000000</v>
      </c>
      <c r="Y46" s="6">
        <f t="shared" si="42"/>
        <v>-180857889.87715378</v>
      </c>
      <c r="Z46" s="6">
        <f t="shared" si="36"/>
        <v>525000000</v>
      </c>
      <c r="AA46" s="6">
        <f t="shared" si="43"/>
        <v>-1130361811.7322111</v>
      </c>
      <c r="AB46" s="21">
        <f t="shared" si="44"/>
        <v>0.44553051670411375</v>
      </c>
      <c r="AC46" s="21">
        <f t="shared" si="37"/>
        <v>5.0000000000000001E-3</v>
      </c>
      <c r="AD46" s="21">
        <f t="shared" si="45"/>
        <v>-0.19894367886486919</v>
      </c>
      <c r="AE46" s="21">
        <f t="shared" si="38"/>
        <v>0.20500000000000002</v>
      </c>
      <c r="AF46" s="21">
        <f t="shared" si="46"/>
        <v>6.089268176560461</v>
      </c>
      <c r="AG46" s="25">
        <f t="shared" si="47"/>
        <v>3.2663008968953432E-2</v>
      </c>
      <c r="AH46" s="20">
        <f t="shared" si="48"/>
        <v>0.73037555765284479</v>
      </c>
      <c r="AI46" s="20">
        <f t="shared" si="49"/>
        <v>-2.729075381822168</v>
      </c>
      <c r="AK46" s="6">
        <f t="shared" si="50"/>
        <v>-0.18426817371892426</v>
      </c>
      <c r="AL46" s="6">
        <f t="shared" si="51"/>
        <v>46.078964012750752</v>
      </c>
      <c r="AM46" s="6">
        <f t="shared" si="52"/>
        <v>-176.63212385781651</v>
      </c>
      <c r="AN46" s="6">
        <f t="shared" si="53"/>
        <v>49.262571981215331</v>
      </c>
    </row>
    <row r="47" spans="15:40" s="2" customFormat="1" x14ac:dyDescent="0.2">
      <c r="O47" s="15"/>
      <c r="P47" s="16"/>
      <c r="R47" s="6">
        <v>50000</v>
      </c>
      <c r="S47" s="20">
        <f t="shared" si="33"/>
        <v>7466666666.666666</v>
      </c>
      <c r="T47" s="20">
        <f t="shared" si="39"/>
        <v>-19291508.253563073</v>
      </c>
      <c r="U47" s="20">
        <f t="shared" si="34"/>
        <v>1338933.3333333333</v>
      </c>
      <c r="V47" s="20">
        <f t="shared" si="40"/>
        <v>-14.468631190172305</v>
      </c>
      <c r="W47" s="21">
        <f t="shared" si="41"/>
        <v>4.1824477376232227</v>
      </c>
      <c r="X47" s="6">
        <f t="shared" si="35"/>
        <v>525000000</v>
      </c>
      <c r="Y47" s="6">
        <f t="shared" si="42"/>
        <v>-144686311.90172306</v>
      </c>
      <c r="Z47" s="6">
        <f t="shared" si="36"/>
        <v>525000000</v>
      </c>
      <c r="AA47" s="6">
        <f t="shared" si="43"/>
        <v>-904289449.38576901</v>
      </c>
      <c r="AB47" s="21">
        <f t="shared" si="44"/>
        <v>0.52080264645138685</v>
      </c>
      <c r="AC47" s="21">
        <f t="shared" si="37"/>
        <v>5.0000000000000001E-3</v>
      </c>
      <c r="AD47" s="21">
        <f t="shared" si="45"/>
        <v>-0.15915494309189537</v>
      </c>
      <c r="AE47" s="21">
        <f t="shared" si="38"/>
        <v>0.20500000000000002</v>
      </c>
      <c r="AF47" s="21">
        <f t="shared" si="46"/>
        <v>7.7011098761897667</v>
      </c>
      <c r="AG47" s="25">
        <f t="shared" si="47"/>
        <v>2.0669368396908562E-2</v>
      </c>
      <c r="AH47" s="20">
        <f t="shared" si="48"/>
        <v>0.54027162277242735</v>
      </c>
      <c r="AI47" s="20">
        <f t="shared" si="49"/>
        <v>-5.3477568549164616</v>
      </c>
      <c r="AK47" s="6">
        <f t="shared" si="50"/>
        <v>-0.14741472425903523</v>
      </c>
      <c r="AL47" s="6">
        <f t="shared" si="51"/>
        <v>44.454160034165696</v>
      </c>
      <c r="AM47" s="6">
        <f t="shared" si="52"/>
        <v>-176.67576464516162</v>
      </c>
      <c r="AN47" s="6">
        <f t="shared" si="53"/>
        <v>47.630980664745039</v>
      </c>
    </row>
    <row r="48" spans="15:40" s="2" customFormat="1" x14ac:dyDescent="0.2">
      <c r="O48" s="15"/>
      <c r="P48" s="16"/>
      <c r="R48" s="6">
        <v>60000</v>
      </c>
      <c r="S48" s="20">
        <f t="shared" ref="S48:S57" si="54">$C$13*$C$19*1000000000</f>
        <v>7466666666.666666</v>
      </c>
      <c r="T48" s="20">
        <f t="shared" si="39"/>
        <v>-16076256.877969228</v>
      </c>
      <c r="U48" s="20">
        <f t="shared" ref="U48:U57" si="55">$C$13*1000000+$C$19*1000</f>
        <v>1338933.3333333333</v>
      </c>
      <c r="V48" s="20">
        <f t="shared" si="40"/>
        <v>-12.057192658476922</v>
      </c>
      <c r="W48" s="21">
        <f t="shared" si="41"/>
        <v>4.182443472228023</v>
      </c>
      <c r="X48" s="6">
        <f t="shared" ref="X48:X57" si="56">$C$8*$C$9*1000000</f>
        <v>525000000</v>
      </c>
      <c r="Y48" s="6">
        <f t="shared" si="42"/>
        <v>-120571926.58476917</v>
      </c>
      <c r="Z48" s="6">
        <f t="shared" ref="Z48:Z57" si="57">$C$8*$C$9*1000000</f>
        <v>525000000</v>
      </c>
      <c r="AA48" s="6">
        <f t="shared" si="43"/>
        <v>-753574541.15480733</v>
      </c>
      <c r="AB48" s="21">
        <f t="shared" si="44"/>
        <v>0.58651384924947114</v>
      </c>
      <c r="AC48" s="21">
        <f t="shared" ref="AC48:AC57" si="58">($C$5*$C$17/($C$6*1000))</f>
        <v>5.0000000000000001E-3</v>
      </c>
      <c r="AD48" s="21">
        <f t="shared" si="45"/>
        <v>-0.13262911924324611</v>
      </c>
      <c r="AE48" s="21">
        <f t="shared" ref="AE48:AE57" si="59">($C$5*$C$17/($C$6*1000)+$C$15/$C$16)</f>
        <v>0.20500000000000002</v>
      </c>
      <c r="AF48" s="21">
        <f t="shared" si="46"/>
        <v>9.2996886638947487</v>
      </c>
      <c r="AG48" s="25">
        <f t="shared" si="47"/>
        <v>1.4268337703207956E-2</v>
      </c>
      <c r="AH48" s="20">
        <f t="shared" si="48"/>
        <v>0.42001323650744304</v>
      </c>
      <c r="AI48" s="20">
        <f t="shared" si="49"/>
        <v>-7.5347404562534184</v>
      </c>
      <c r="AK48" s="6">
        <f t="shared" si="50"/>
        <v>-0.12284568742285612</v>
      </c>
      <c r="AL48" s="6">
        <f t="shared" si="51"/>
        <v>42.201555180876859</v>
      </c>
      <c r="AM48" s="6">
        <f t="shared" si="52"/>
        <v>-176.57821316089164</v>
      </c>
      <c r="AN48" s="6">
        <f t="shared" si="53"/>
        <v>45.500496332562363</v>
      </c>
    </row>
    <row r="49" spans="15:40" s="2" customFormat="1" x14ac:dyDescent="0.2">
      <c r="O49" s="15"/>
      <c r="P49" s="16"/>
      <c r="R49" s="6">
        <v>70000</v>
      </c>
      <c r="S49" s="20">
        <f t="shared" si="54"/>
        <v>7466666666.666666</v>
      </c>
      <c r="T49" s="20">
        <f t="shared" si="39"/>
        <v>-13779648.752545051</v>
      </c>
      <c r="U49" s="20">
        <f t="shared" si="55"/>
        <v>1338933.3333333333</v>
      </c>
      <c r="V49" s="20">
        <f t="shared" si="40"/>
        <v>-10.334736564408789</v>
      </c>
      <c r="W49" s="21">
        <f t="shared" si="41"/>
        <v>4.182440900327145</v>
      </c>
      <c r="X49" s="6">
        <f t="shared" si="56"/>
        <v>525000000</v>
      </c>
      <c r="Y49" s="6">
        <f t="shared" si="42"/>
        <v>-103347365.64408788</v>
      </c>
      <c r="Z49" s="6">
        <f t="shared" si="57"/>
        <v>525000000</v>
      </c>
      <c r="AA49" s="6">
        <f t="shared" si="43"/>
        <v>-645921035.27554929</v>
      </c>
      <c r="AB49" s="21">
        <f t="shared" si="44"/>
        <v>0.64283397571823686</v>
      </c>
      <c r="AC49" s="21">
        <f t="shared" si="58"/>
        <v>5.0000000000000001E-3</v>
      </c>
      <c r="AD49" s="21">
        <f t="shared" si="45"/>
        <v>-0.11368210220849667</v>
      </c>
      <c r="AE49" s="21">
        <f t="shared" si="59"/>
        <v>0.20500000000000002</v>
      </c>
      <c r="AF49" s="21">
        <f t="shared" si="46"/>
        <v>10.890688644785829</v>
      </c>
      <c r="AG49" s="25">
        <f t="shared" si="47"/>
        <v>1.0446708600182261E-2</v>
      </c>
      <c r="AH49" s="20">
        <f t="shared" si="48"/>
        <v>0.33704614337786637</v>
      </c>
      <c r="AI49" s="20">
        <f t="shared" si="49"/>
        <v>-9.4462127574964629</v>
      </c>
      <c r="AK49" s="6">
        <f t="shared" si="50"/>
        <v>-0.10529634685382316</v>
      </c>
      <c r="AL49" s="6">
        <f t="shared" si="51"/>
        <v>39.759630665703675</v>
      </c>
      <c r="AM49" s="6">
        <f t="shared" si="52"/>
        <v>-176.40324791186291</v>
      </c>
      <c r="AN49" s="6">
        <f t="shared" si="53"/>
        <v>43.251086406986929</v>
      </c>
    </row>
    <row r="50" spans="15:40" s="2" customFormat="1" x14ac:dyDescent="0.2">
      <c r="O50" s="15"/>
      <c r="P50" s="16"/>
      <c r="R50" s="6">
        <v>80000</v>
      </c>
      <c r="S50" s="20">
        <f t="shared" si="54"/>
        <v>7466666666.666666</v>
      </c>
      <c r="T50" s="20">
        <f t="shared" si="39"/>
        <v>-12057192.658476919</v>
      </c>
      <c r="U50" s="20">
        <f t="shared" si="55"/>
        <v>1338933.3333333333</v>
      </c>
      <c r="V50" s="20">
        <f t="shared" si="40"/>
        <v>-9.0428944938576894</v>
      </c>
      <c r="W50" s="21">
        <f t="shared" si="41"/>
        <v>4.1824392310637117</v>
      </c>
      <c r="X50" s="6">
        <f t="shared" si="56"/>
        <v>525000000</v>
      </c>
      <c r="Y50" s="6">
        <f t="shared" si="42"/>
        <v>-90428944.938576892</v>
      </c>
      <c r="Z50" s="6">
        <f t="shared" si="57"/>
        <v>525000000</v>
      </c>
      <c r="AA50" s="6">
        <f t="shared" si="43"/>
        <v>-565180905.86610556</v>
      </c>
      <c r="AB50" s="21">
        <f t="shared" si="44"/>
        <v>0.69060492534493856</v>
      </c>
      <c r="AC50" s="21">
        <f t="shared" si="58"/>
        <v>5.0000000000000001E-3</v>
      </c>
      <c r="AD50" s="21">
        <f t="shared" si="45"/>
        <v>-9.9471839432434594E-2</v>
      </c>
      <c r="AE50" s="21">
        <f t="shared" si="59"/>
        <v>0.20500000000000002</v>
      </c>
      <c r="AF50" s="21">
        <f t="shared" si="46"/>
        <v>12.476951871418226</v>
      </c>
      <c r="AG50" s="25">
        <f t="shared" si="47"/>
        <v>7.9814352270534371E-3</v>
      </c>
      <c r="AH50" s="20">
        <f t="shared" si="48"/>
        <v>0.27664418795327145</v>
      </c>
      <c r="AI50" s="20">
        <f t="shared" si="49"/>
        <v>-11.161568989845122</v>
      </c>
      <c r="AK50" s="6">
        <f t="shared" si="50"/>
        <v>-9.2134328115123676E-2</v>
      </c>
      <c r="AL50" s="6">
        <f t="shared" si="51"/>
        <v>37.337752042161028</v>
      </c>
      <c r="AM50" s="6">
        <f t="shared" si="52"/>
        <v>-176.18112002046192</v>
      </c>
      <c r="AN50" s="6">
        <f t="shared" si="53"/>
        <v>41.064497693583974</v>
      </c>
    </row>
    <row r="51" spans="15:40" s="2" customFormat="1" x14ac:dyDescent="0.2">
      <c r="O51" s="15"/>
      <c r="P51" s="16"/>
      <c r="R51" s="6">
        <v>90000</v>
      </c>
      <c r="S51" s="20">
        <f t="shared" si="54"/>
        <v>7466666666.666666</v>
      </c>
      <c r="T51" s="20">
        <f t="shared" si="39"/>
        <v>-10717504.585312817</v>
      </c>
      <c r="U51" s="20">
        <f t="shared" si="55"/>
        <v>1338933.3333333333</v>
      </c>
      <c r="V51" s="20">
        <f t="shared" si="40"/>
        <v>-8.0381284389846126</v>
      </c>
      <c r="W51" s="21">
        <f t="shared" si="41"/>
        <v>4.1824380866218096</v>
      </c>
      <c r="X51" s="6">
        <f t="shared" si="56"/>
        <v>525000000</v>
      </c>
      <c r="Y51" s="6">
        <f t="shared" si="42"/>
        <v>-80381284.389846131</v>
      </c>
      <c r="Z51" s="6">
        <f t="shared" si="57"/>
        <v>525000000</v>
      </c>
      <c r="AA51" s="6">
        <f t="shared" si="43"/>
        <v>-502383027.43653834</v>
      </c>
      <c r="AB51" s="21">
        <f t="shared" si="44"/>
        <v>0.73091737247927469</v>
      </c>
      <c r="AC51" s="21">
        <f t="shared" si="58"/>
        <v>5.0000000000000001E-3</v>
      </c>
      <c r="AD51" s="21">
        <f t="shared" si="45"/>
        <v>-8.8419412828830729E-2</v>
      </c>
      <c r="AE51" s="21">
        <f t="shared" si="59"/>
        <v>0.20500000000000002</v>
      </c>
      <c r="AF51" s="21">
        <f t="shared" si="46"/>
        <v>14.060057261878161</v>
      </c>
      <c r="AG51" s="25">
        <f t="shared" si="47"/>
        <v>6.2980724869542582E-3</v>
      </c>
      <c r="AH51" s="20">
        <f t="shared" si="48"/>
        <v>0.23103974998256779</v>
      </c>
      <c r="AI51" s="20">
        <f t="shared" si="49"/>
        <v>-12.726265881555525</v>
      </c>
      <c r="AK51" s="6">
        <f t="shared" si="50"/>
        <v>-8.1897195549490237E-2</v>
      </c>
      <c r="AL51" s="6">
        <f t="shared" si="51"/>
        <v>35.034087195075081</v>
      </c>
      <c r="AM51" s="6">
        <f t="shared" si="52"/>
        <v>-175.92811589709518</v>
      </c>
      <c r="AN51" s="6">
        <f t="shared" si="53"/>
        <v>39.024074102430404</v>
      </c>
    </row>
    <row r="52" spans="15:40" s="2" customFormat="1" x14ac:dyDescent="0.2">
      <c r="O52" s="15"/>
      <c r="P52" s="16"/>
      <c r="R52" s="6">
        <v>100000</v>
      </c>
      <c r="S52" s="20">
        <f t="shared" si="54"/>
        <v>7466666666.666666</v>
      </c>
      <c r="T52" s="20">
        <f t="shared" si="39"/>
        <v>-9645754.1267815363</v>
      </c>
      <c r="U52" s="20">
        <f t="shared" si="55"/>
        <v>1338933.3333333333</v>
      </c>
      <c r="V52" s="20">
        <f t="shared" si="40"/>
        <v>-7.2343155950861524</v>
      </c>
      <c r="W52" s="21">
        <f t="shared" si="41"/>
        <v>4.1824372680090596</v>
      </c>
      <c r="X52" s="6">
        <f t="shared" si="56"/>
        <v>525000000</v>
      </c>
      <c r="Y52" s="6">
        <f t="shared" si="42"/>
        <v>-72343155.950861529</v>
      </c>
      <c r="Z52" s="6">
        <f t="shared" si="57"/>
        <v>525000000</v>
      </c>
      <c r="AA52" s="6">
        <f t="shared" si="43"/>
        <v>-452144724.6928845</v>
      </c>
      <c r="AB52" s="21">
        <f t="shared" si="44"/>
        <v>0.76488495297924797</v>
      </c>
      <c r="AC52" s="21">
        <f t="shared" si="58"/>
        <v>5.0000000000000001E-3</v>
      </c>
      <c r="AD52" s="21">
        <f t="shared" si="45"/>
        <v>-7.9577471545947687E-2</v>
      </c>
      <c r="AE52" s="21">
        <f t="shared" si="59"/>
        <v>0.20500000000000002</v>
      </c>
      <c r="AF52" s="21">
        <f t="shared" si="46"/>
        <v>15.640952167017376</v>
      </c>
      <c r="AG52" s="25">
        <f t="shared" si="47"/>
        <v>5.0973590327574002E-3</v>
      </c>
      <c r="AH52" s="20">
        <f t="shared" si="48"/>
        <v>0.19568251589301344</v>
      </c>
      <c r="AI52" s="20">
        <f t="shared" si="49"/>
        <v>-14.168959530825793</v>
      </c>
      <c r="AK52" s="6">
        <f t="shared" si="50"/>
        <v>-7.3707485652764207E-2</v>
      </c>
      <c r="AL52" s="6">
        <f t="shared" si="51"/>
        <v>32.890205554442581</v>
      </c>
      <c r="AM52" s="6">
        <f t="shared" si="52"/>
        <v>-175.65381526691851</v>
      </c>
      <c r="AN52" s="6">
        <f t="shared" si="53"/>
        <v>37.162682801871313</v>
      </c>
    </row>
    <row r="53" spans="15:40" s="2" customFormat="1" x14ac:dyDescent="0.2">
      <c r="O53" s="15"/>
      <c r="P53" s="16"/>
      <c r="R53" s="6">
        <v>200000</v>
      </c>
      <c r="S53" s="20">
        <f t="shared" si="54"/>
        <v>7466666666.666666</v>
      </c>
      <c r="T53" s="20">
        <f t="shared" si="39"/>
        <v>-4822877.0633907681</v>
      </c>
      <c r="U53" s="20">
        <f t="shared" si="55"/>
        <v>1338933.3333333333</v>
      </c>
      <c r="V53" s="20">
        <f t="shared" si="40"/>
        <v>-3.6171577975430762</v>
      </c>
      <c r="W53" s="21">
        <f t="shared" si="41"/>
        <v>4.1824346506014223</v>
      </c>
      <c r="X53" s="6">
        <f t="shared" si="56"/>
        <v>525000000</v>
      </c>
      <c r="Y53" s="6">
        <f t="shared" si="42"/>
        <v>-36171577.975430764</v>
      </c>
      <c r="Z53" s="6">
        <f t="shared" si="57"/>
        <v>525000000</v>
      </c>
      <c r="AA53" s="6">
        <f t="shared" si="43"/>
        <v>-226072362.34644225</v>
      </c>
      <c r="AB53" s="21">
        <f t="shared" si="44"/>
        <v>0.92064178339327785</v>
      </c>
      <c r="AC53" s="21">
        <f t="shared" si="58"/>
        <v>5.0000000000000001E-3</v>
      </c>
      <c r="AD53" s="21">
        <f t="shared" si="45"/>
        <v>-3.9788735772973843E-2</v>
      </c>
      <c r="AE53" s="21">
        <f t="shared" si="59"/>
        <v>0.20500000000000002</v>
      </c>
      <c r="AF53" s="21">
        <f t="shared" si="46"/>
        <v>31.401270541353675</v>
      </c>
      <c r="AG53" s="25">
        <f t="shared" si="47"/>
        <v>1.2770441849688948E-3</v>
      </c>
      <c r="AH53" s="20">
        <f t="shared" si="48"/>
        <v>5.9007472865274142E-2</v>
      </c>
      <c r="AI53" s="20">
        <f t="shared" si="49"/>
        <v>-24.581859693042109</v>
      </c>
      <c r="AK53" s="6">
        <f t="shared" si="50"/>
        <v>-3.68537582668459E-2</v>
      </c>
      <c r="AL53" s="6">
        <f t="shared" si="51"/>
        <v>19.356039297903379</v>
      </c>
      <c r="AM53" s="6">
        <f t="shared" si="52"/>
        <v>-172.46349983979096</v>
      </c>
      <c r="AN53" s="6">
        <f t="shared" si="53"/>
        <v>26.855685699845566</v>
      </c>
    </row>
    <row r="54" spans="15:40" s="2" customFormat="1" x14ac:dyDescent="0.2">
      <c r="O54" s="15"/>
      <c r="P54" s="16"/>
      <c r="R54" s="6">
        <v>300000</v>
      </c>
      <c r="S54" s="20">
        <f t="shared" si="54"/>
        <v>7466666666.666666</v>
      </c>
      <c r="T54" s="20">
        <f t="shared" si="39"/>
        <v>-3215251.3755938448</v>
      </c>
      <c r="U54" s="20">
        <f t="shared" si="55"/>
        <v>1338933.3333333333</v>
      </c>
      <c r="V54" s="20">
        <f t="shared" si="40"/>
        <v>-2.4114385316953837</v>
      </c>
      <c r="W54" s="21">
        <f t="shared" si="41"/>
        <v>4.182434165896125</v>
      </c>
      <c r="X54" s="6">
        <f t="shared" si="56"/>
        <v>525000000</v>
      </c>
      <c r="Y54" s="6">
        <f t="shared" si="42"/>
        <v>-24114385.316953838</v>
      </c>
      <c r="Z54" s="6">
        <f t="shared" si="57"/>
        <v>525000000</v>
      </c>
      <c r="AA54" s="6">
        <f t="shared" si="43"/>
        <v>-150714908.2309615</v>
      </c>
      <c r="AB54" s="21">
        <f t="shared" si="44"/>
        <v>0.96219084284892031</v>
      </c>
      <c r="AC54" s="21">
        <f t="shared" si="58"/>
        <v>5.0000000000000001E-3</v>
      </c>
      <c r="AD54" s="21">
        <f t="shared" si="45"/>
        <v>-2.6525823848649224E-2</v>
      </c>
      <c r="AE54" s="21">
        <f t="shared" si="59"/>
        <v>0.20500000000000002</v>
      </c>
      <c r="AF54" s="21">
        <f t="shared" si="46"/>
        <v>47.135063091841317</v>
      </c>
      <c r="AG54" s="25">
        <f t="shared" si="47"/>
        <v>5.7266698271374577E-4</v>
      </c>
      <c r="AH54" s="20">
        <f t="shared" si="48"/>
        <v>2.7655003867653377E-2</v>
      </c>
      <c r="AI54" s="20">
        <f t="shared" si="49"/>
        <v>-31.164525529142814</v>
      </c>
      <c r="AK54" s="6">
        <f t="shared" si="50"/>
        <v>-2.4569174084129061E-2</v>
      </c>
      <c r="AL54" s="6">
        <f t="shared" si="51"/>
        <v>13.387632272914109</v>
      </c>
      <c r="AM54" s="6">
        <f t="shared" si="52"/>
        <v>-169.07606113137317</v>
      </c>
      <c r="AN54" s="6">
        <f t="shared" si="53"/>
        <v>24.287001967456803</v>
      </c>
    </row>
    <row r="55" spans="15:40" s="2" customFormat="1" x14ac:dyDescent="0.2">
      <c r="O55" s="15"/>
      <c r="P55" s="16"/>
      <c r="R55" s="6">
        <v>400000</v>
      </c>
      <c r="S55" s="20">
        <f t="shared" si="54"/>
        <v>7466666666.666666</v>
      </c>
      <c r="T55" s="20">
        <f t="shared" si="39"/>
        <v>-2411438.5316953841</v>
      </c>
      <c r="U55" s="20">
        <f t="shared" si="55"/>
        <v>1338933.3333333333</v>
      </c>
      <c r="V55" s="20">
        <f t="shared" si="40"/>
        <v>-1.8085788987715381</v>
      </c>
      <c r="W55" s="21">
        <f t="shared" si="41"/>
        <v>4.1824339962492569</v>
      </c>
      <c r="X55" s="6">
        <f t="shared" si="56"/>
        <v>525000000</v>
      </c>
      <c r="Y55" s="6">
        <f t="shared" si="42"/>
        <v>-18085788.987715382</v>
      </c>
      <c r="Z55" s="6">
        <f t="shared" si="57"/>
        <v>525000000</v>
      </c>
      <c r="AA55" s="6">
        <f t="shared" si="43"/>
        <v>-113036181.17322113</v>
      </c>
      <c r="AB55" s="21">
        <f t="shared" si="44"/>
        <v>0.9781773001819366</v>
      </c>
      <c r="AC55" s="21">
        <f t="shared" si="58"/>
        <v>5.0000000000000001E-3</v>
      </c>
      <c r="AD55" s="21">
        <f t="shared" si="45"/>
        <v>-1.9894367886486922E-2</v>
      </c>
      <c r="AE55" s="21">
        <f t="shared" si="59"/>
        <v>0.20500000000000002</v>
      </c>
      <c r="AF55" s="21">
        <f t="shared" si="46"/>
        <v>62.862224186366809</v>
      </c>
      <c r="AG55" s="25">
        <f t="shared" si="47"/>
        <v>3.2631611614894907E-4</v>
      </c>
      <c r="AH55" s="20">
        <f t="shared" si="48"/>
        <v>1.6020145111526315E-2</v>
      </c>
      <c r="AI55" s="20">
        <f t="shared" si="49"/>
        <v>-35.906671087320625</v>
      </c>
      <c r="AK55" s="6">
        <f t="shared" si="50"/>
        <v>-1.8426881063482736E-2</v>
      </c>
      <c r="AL55" s="6">
        <f t="shared" si="51"/>
        <v>10.177683339080756</v>
      </c>
      <c r="AM55" s="6">
        <f t="shared" si="52"/>
        <v>-165.70535102355166</v>
      </c>
      <c r="AN55" s="6">
        <f t="shared" si="53"/>
        <v>24.453905434465611</v>
      </c>
    </row>
    <row r="56" spans="15:40" s="2" customFormat="1" x14ac:dyDescent="0.2">
      <c r="O56" s="15"/>
      <c r="P56" s="16"/>
      <c r="R56" s="6">
        <v>500000</v>
      </c>
      <c r="S56" s="20">
        <f t="shared" si="54"/>
        <v>7466666666.666666</v>
      </c>
      <c r="T56" s="20">
        <f t="shared" si="39"/>
        <v>-1929150.8253563072</v>
      </c>
      <c r="U56" s="20">
        <f t="shared" si="55"/>
        <v>1338933.3333333333</v>
      </c>
      <c r="V56" s="20">
        <f t="shared" si="40"/>
        <v>-1.4468631190172303</v>
      </c>
      <c r="W56" s="21">
        <f t="shared" si="41"/>
        <v>4.1824339177269909</v>
      </c>
      <c r="X56" s="6">
        <f t="shared" si="56"/>
        <v>525000000</v>
      </c>
      <c r="Y56" s="6">
        <f t="shared" si="42"/>
        <v>-14468631.190172303</v>
      </c>
      <c r="Z56" s="6">
        <f t="shared" si="57"/>
        <v>525000000</v>
      </c>
      <c r="AA56" s="6">
        <f t="shared" si="43"/>
        <v>-90428944.938576892</v>
      </c>
      <c r="AB56" s="21">
        <f t="shared" si="44"/>
        <v>0.98586202933355704</v>
      </c>
      <c r="AC56" s="21">
        <f t="shared" si="58"/>
        <v>5.0000000000000001E-3</v>
      </c>
      <c r="AD56" s="21">
        <f t="shared" si="45"/>
        <v>-1.5915494309189537E-2</v>
      </c>
      <c r="AE56" s="21">
        <f t="shared" si="59"/>
        <v>0.20500000000000002</v>
      </c>
      <c r="AF56" s="21">
        <f t="shared" si="46"/>
        <v>78.586732698507433</v>
      </c>
      <c r="AG56" s="25">
        <f t="shared" si="47"/>
        <v>2.122795710487782E-4</v>
      </c>
      <c r="AH56" s="20">
        <f t="shared" si="48"/>
        <v>1.0503515369979771E-2</v>
      </c>
      <c r="AI56" s="20">
        <f t="shared" si="49"/>
        <v>-39.573306494272238</v>
      </c>
      <c r="AK56" s="6">
        <f t="shared" si="50"/>
        <v>-1.4741505036071967E-2</v>
      </c>
      <c r="AL56" s="6">
        <f t="shared" si="51"/>
        <v>8.1944168846059018</v>
      </c>
      <c r="AM56" s="6">
        <f t="shared" si="52"/>
        <v>-162.40994506298384</v>
      </c>
      <c r="AN56" s="6">
        <f t="shared" si="53"/>
        <v>25.769730316585992</v>
      </c>
    </row>
    <row r="57" spans="15:40" s="2" customFormat="1" x14ac:dyDescent="0.2">
      <c r="O57" s="15"/>
      <c r="P57" s="16"/>
      <c r="R57" s="6">
        <v>600000</v>
      </c>
      <c r="S57" s="20">
        <f t="shared" si="54"/>
        <v>7466666666.666666</v>
      </c>
      <c r="T57" s="20">
        <f t="shared" si="39"/>
        <v>-1607625.6877969224</v>
      </c>
      <c r="U57" s="20">
        <f t="shared" si="55"/>
        <v>1338933.3333333333</v>
      </c>
      <c r="V57" s="20">
        <f t="shared" si="40"/>
        <v>-1.2057192658476918</v>
      </c>
      <c r="W57" s="21">
        <f t="shared" si="41"/>
        <v>4.1824338750729195</v>
      </c>
      <c r="X57" s="6">
        <f t="shared" si="56"/>
        <v>525000000</v>
      </c>
      <c r="Y57" s="6">
        <f t="shared" si="42"/>
        <v>-12057192.658476919</v>
      </c>
      <c r="Z57" s="6">
        <f t="shared" si="57"/>
        <v>525000000</v>
      </c>
      <c r="AA57" s="6">
        <f t="shared" si="43"/>
        <v>-75357454.115480751</v>
      </c>
      <c r="AB57" s="21">
        <f t="shared" si="44"/>
        <v>0.99011592984013885</v>
      </c>
      <c r="AC57" s="21">
        <f t="shared" si="58"/>
        <v>5.0000000000000001E-3</v>
      </c>
      <c r="AD57" s="21">
        <f t="shared" si="45"/>
        <v>-1.3262911924324612E-2</v>
      </c>
      <c r="AE57" s="21">
        <f t="shared" si="59"/>
        <v>0.20500000000000002</v>
      </c>
      <c r="AF57" s="21">
        <f t="shared" si="46"/>
        <v>94.309914919455608</v>
      </c>
      <c r="AG57" s="25">
        <f t="shared" si="47"/>
        <v>1.5029232839991824E-4</v>
      </c>
      <c r="AH57" s="20">
        <f t="shared" si="48"/>
        <v>7.4684966433995296E-3</v>
      </c>
      <c r="AI57" s="20">
        <f t="shared" si="49"/>
        <v>-42.535336197115257</v>
      </c>
      <c r="AK57" s="6">
        <f t="shared" si="50"/>
        <v>-1.2284587613934196E-2</v>
      </c>
      <c r="AL57" s="6">
        <f t="shared" si="51"/>
        <v>6.8527009257735996</v>
      </c>
      <c r="AM57" s="6">
        <f t="shared" si="52"/>
        <v>-159.21945986612394</v>
      </c>
      <c r="AN57" s="6">
        <f t="shared" si="53"/>
        <v>27.620956472035715</v>
      </c>
    </row>
    <row r="58" spans="15:40" s="2" customFormat="1" x14ac:dyDescent="0.2">
      <c r="O58" s="15"/>
      <c r="P58" s="16"/>
      <c r="R58" s="6">
        <v>700000</v>
      </c>
      <c r="S58" s="20">
        <f t="shared" ref="S58:S70" si="60">$C$13*$C$19*1000000000</f>
        <v>7466666666.666666</v>
      </c>
      <c r="T58" s="20">
        <f t="shared" si="39"/>
        <v>-1377964.8752545051</v>
      </c>
      <c r="U58" s="20">
        <f t="shared" ref="U58:U70" si="61">$C$13*1000000+$C$19*1000</f>
        <v>1338933.3333333333</v>
      </c>
      <c r="V58" s="20">
        <f t="shared" si="40"/>
        <v>-1.0334736564408789</v>
      </c>
      <c r="W58" s="21">
        <f t="shared" si="41"/>
        <v>4.1824338493538598</v>
      </c>
      <c r="X58" s="6">
        <f t="shared" ref="X58:X70" si="62">$C$8*$C$9*1000000</f>
        <v>525000000</v>
      </c>
      <c r="Y58" s="6">
        <f t="shared" si="42"/>
        <v>-10334736.56440879</v>
      </c>
      <c r="Z58" s="6">
        <f t="shared" ref="Z58:Z70" si="63">$C$8*$C$9*1000000</f>
        <v>525000000</v>
      </c>
      <c r="AA58" s="6">
        <f t="shared" si="43"/>
        <v>-64592103.527554937</v>
      </c>
      <c r="AB58" s="21">
        <f t="shared" si="44"/>
        <v>0.99270863131086484</v>
      </c>
      <c r="AC58" s="21">
        <f t="shared" ref="AC58:AC70" si="64">($C$5*$C$17/($C$6*1000))</f>
        <v>5.0000000000000001E-3</v>
      </c>
      <c r="AD58" s="21">
        <f t="shared" si="45"/>
        <v>-1.1368210220849669E-2</v>
      </c>
      <c r="AE58" s="21">
        <f t="shared" ref="AE58:AE70" si="65">($C$5*$C$17/($C$6*1000)+$C$15/$C$16)</f>
        <v>0.20500000000000002</v>
      </c>
      <c r="AF58" s="21">
        <f t="shared" si="46"/>
        <v>110.03233925972239</v>
      </c>
      <c r="AG58" s="25">
        <f t="shared" si="47"/>
        <v>1.1286832075299615E-4</v>
      </c>
      <c r="AH58" s="20">
        <f t="shared" si="48"/>
        <v>5.6234674858610806E-3</v>
      </c>
      <c r="AI58" s="20">
        <f t="shared" si="49"/>
        <v>-44.999916230965496</v>
      </c>
      <c r="AK58" s="6">
        <f t="shared" si="50"/>
        <v>-1.0529646569578036E-2</v>
      </c>
      <c r="AL58" s="6">
        <f t="shared" si="51"/>
        <v>5.8862649253511288</v>
      </c>
      <c r="AM58" s="6">
        <f t="shared" si="52"/>
        <v>-156.15225687970346</v>
      </c>
      <c r="AN58" s="6">
        <f t="shared" si="53"/>
        <v>29.72347839907809</v>
      </c>
    </row>
    <row r="59" spans="15:40" s="2" customFormat="1" x14ac:dyDescent="0.2">
      <c r="O59" s="15"/>
      <c r="P59" s="16"/>
      <c r="R59" s="6">
        <v>800000</v>
      </c>
      <c r="S59" s="20">
        <f t="shared" si="60"/>
        <v>7466666666.666666</v>
      </c>
      <c r="T59" s="20">
        <f t="shared" si="39"/>
        <v>-1205719.265847692</v>
      </c>
      <c r="U59" s="20">
        <f t="shared" si="61"/>
        <v>1338933.3333333333</v>
      </c>
      <c r="V59" s="20">
        <f t="shared" si="40"/>
        <v>-0.90428944938576905</v>
      </c>
      <c r="W59" s="21">
        <f t="shared" si="41"/>
        <v>4.1824338326612001</v>
      </c>
      <c r="X59" s="6">
        <f t="shared" si="62"/>
        <v>525000000</v>
      </c>
      <c r="Y59" s="6">
        <f t="shared" si="42"/>
        <v>-9042894.4938576911</v>
      </c>
      <c r="Z59" s="6">
        <f t="shared" si="63"/>
        <v>525000000</v>
      </c>
      <c r="AA59" s="6">
        <f t="shared" si="43"/>
        <v>-56518090.586610563</v>
      </c>
      <c r="AB59" s="21">
        <f t="shared" si="44"/>
        <v>0.99440272616433534</v>
      </c>
      <c r="AC59" s="21">
        <f t="shared" si="64"/>
        <v>5.0000000000000001E-3</v>
      </c>
      <c r="AD59" s="21">
        <f t="shared" si="45"/>
        <v>-9.9471839432434608E-3</v>
      </c>
      <c r="AE59" s="21">
        <f t="shared" si="65"/>
        <v>0.20500000000000002</v>
      </c>
      <c r="AF59" s="21">
        <f t="shared" si="46"/>
        <v>125.75428992456335</v>
      </c>
      <c r="AG59" s="25">
        <f t="shared" si="47"/>
        <v>8.8530658002776568E-5</v>
      </c>
      <c r="AH59" s="20">
        <f t="shared" si="48"/>
        <v>4.4184131570094943E-3</v>
      </c>
      <c r="AI59" s="20">
        <f t="shared" si="49"/>
        <v>-47.094673531084503</v>
      </c>
      <c r="AK59" s="6">
        <f t="shared" si="50"/>
        <v>-9.2134407729988991E-3</v>
      </c>
      <c r="AL59" s="6">
        <f t="shared" si="51"/>
        <v>5.1576308943444724</v>
      </c>
      <c r="AM59" s="6">
        <f t="shared" si="52"/>
        <v>-153.2199885163858</v>
      </c>
      <c r="AN59" s="6">
        <f t="shared" si="53"/>
        <v>31.928428937185686</v>
      </c>
    </row>
    <row r="60" spans="15:40" s="2" customFormat="1" x14ac:dyDescent="0.2">
      <c r="O60" s="15"/>
      <c r="P60" s="16"/>
      <c r="R60" s="6">
        <v>900000</v>
      </c>
      <c r="S60" s="20">
        <f t="shared" si="60"/>
        <v>7466666666.666666</v>
      </c>
      <c r="T60" s="20">
        <f t="shared" si="39"/>
        <v>-1071750.4585312817</v>
      </c>
      <c r="U60" s="20">
        <f t="shared" si="61"/>
        <v>1338933.3333333333</v>
      </c>
      <c r="V60" s="20">
        <f t="shared" si="40"/>
        <v>-0.80381284389846142</v>
      </c>
      <c r="W60" s="21">
        <f t="shared" si="41"/>
        <v>4.1824338212167689</v>
      </c>
      <c r="X60" s="6">
        <f t="shared" si="62"/>
        <v>525000000</v>
      </c>
      <c r="Y60" s="6">
        <f t="shared" si="42"/>
        <v>-8038128.4389846129</v>
      </c>
      <c r="Z60" s="6">
        <f t="shared" si="63"/>
        <v>525000000</v>
      </c>
      <c r="AA60" s="6">
        <f t="shared" si="43"/>
        <v>-50238302.743653834</v>
      </c>
      <c r="AB60" s="21">
        <f t="shared" si="44"/>
        <v>0.99556939501915609</v>
      </c>
      <c r="AC60" s="21">
        <f t="shared" si="64"/>
        <v>5.0000000000000001E-3</v>
      </c>
      <c r="AD60" s="21">
        <f t="shared" si="45"/>
        <v>-8.8419412828830736E-3</v>
      </c>
      <c r="AE60" s="21">
        <f t="shared" si="65"/>
        <v>0.20500000000000002</v>
      </c>
      <c r="AF60" s="21">
        <f t="shared" si="46"/>
        <v>141.475924805787</v>
      </c>
      <c r="AG60" s="25">
        <f t="shared" si="47"/>
        <v>7.1798373808547111E-5</v>
      </c>
      <c r="AH60" s="20">
        <f t="shared" si="48"/>
        <v>3.5875376631537299E-3</v>
      </c>
      <c r="AI60" s="20">
        <f t="shared" si="49"/>
        <v>-48.904070617345923</v>
      </c>
      <c r="AK60" s="6">
        <f t="shared" si="50"/>
        <v>-8.1897251465573306E-3</v>
      </c>
      <c r="AL60" s="6">
        <f t="shared" si="51"/>
        <v>4.5889331319416593</v>
      </c>
      <c r="AM60" s="6">
        <f t="shared" si="52"/>
        <v>-150.4293969551897</v>
      </c>
      <c r="AN60" s="6">
        <f t="shared" si="53"/>
        <v>34.151346451605406</v>
      </c>
    </row>
    <row r="61" spans="15:40" s="2" customFormat="1" x14ac:dyDescent="0.2">
      <c r="O61" s="15"/>
      <c r="P61" s="16"/>
      <c r="R61" s="6">
        <v>1000000</v>
      </c>
      <c r="S61" s="20">
        <f t="shared" si="60"/>
        <v>7466666666.666666</v>
      </c>
      <c r="T61" s="20">
        <f t="shared" si="39"/>
        <v>-964575.4126781536</v>
      </c>
      <c r="U61" s="20">
        <f t="shared" si="61"/>
        <v>1338933.3333333333</v>
      </c>
      <c r="V61" s="20">
        <f t="shared" si="40"/>
        <v>-0.72343155950861515</v>
      </c>
      <c r="W61" s="21">
        <f t="shared" si="41"/>
        <v>4.1824338130306327</v>
      </c>
      <c r="X61" s="6">
        <f t="shared" si="62"/>
        <v>525000000</v>
      </c>
      <c r="Y61" s="6">
        <f t="shared" si="42"/>
        <v>-7234315.5950861517</v>
      </c>
      <c r="Z61" s="6">
        <f t="shared" si="63"/>
        <v>525000000</v>
      </c>
      <c r="AA61" s="6">
        <f t="shared" si="43"/>
        <v>-45214472.469288446</v>
      </c>
      <c r="AB61" s="21">
        <f t="shared" si="44"/>
        <v>0.99640651951358683</v>
      </c>
      <c r="AC61" s="21">
        <f t="shared" si="64"/>
        <v>5.0000000000000001E-3</v>
      </c>
      <c r="AD61" s="21">
        <f t="shared" si="45"/>
        <v>-7.9577471545947687E-3</v>
      </c>
      <c r="AE61" s="21">
        <f t="shared" si="65"/>
        <v>0.20500000000000002</v>
      </c>
      <c r="AF61" s="21">
        <f t="shared" si="46"/>
        <v>157.19733863847864</v>
      </c>
      <c r="AG61" s="25">
        <f t="shared" si="47"/>
        <v>5.9785805286928087E-5</v>
      </c>
      <c r="AH61" s="20">
        <f t="shared" si="48"/>
        <v>2.9898194778235302E-3</v>
      </c>
      <c r="AI61" s="20">
        <f t="shared" si="49"/>
        <v>-50.487100662621131</v>
      </c>
      <c r="AK61" s="6">
        <f t="shared" si="50"/>
        <v>-7.370752641559843E-3</v>
      </c>
      <c r="AL61" s="6">
        <f t="shared" si="51"/>
        <v>4.1328615958583947</v>
      </c>
      <c r="AM61" s="6">
        <f t="shared" si="52"/>
        <v>-147.78337336341099</v>
      </c>
      <c r="AN61" s="6">
        <f t="shared" si="53"/>
        <v>36.342117479805836</v>
      </c>
    </row>
    <row r="62" spans="15:40" s="2" customFormat="1" x14ac:dyDescent="0.2">
      <c r="O62" s="15"/>
      <c r="P62" s="16"/>
      <c r="R62" s="6">
        <v>2000000</v>
      </c>
      <c r="S62" s="20">
        <f t="shared" si="60"/>
        <v>7466666666.666666</v>
      </c>
      <c r="T62" s="20">
        <f t="shared" si="39"/>
        <v>-482287.7063390768</v>
      </c>
      <c r="U62" s="20">
        <f t="shared" si="61"/>
        <v>1338933.3333333333</v>
      </c>
      <c r="V62" s="20">
        <f t="shared" si="40"/>
        <v>-0.36171577975430758</v>
      </c>
      <c r="W62" s="21">
        <f t="shared" si="41"/>
        <v>4.1824337868565422</v>
      </c>
      <c r="X62" s="6">
        <f t="shared" si="62"/>
        <v>525000000</v>
      </c>
      <c r="Y62" s="6">
        <f t="shared" si="42"/>
        <v>-3617157.7975430759</v>
      </c>
      <c r="Z62" s="6">
        <f t="shared" si="63"/>
        <v>525000000</v>
      </c>
      <c r="AA62" s="6">
        <f t="shared" si="43"/>
        <v>-22607236.234644223</v>
      </c>
      <c r="AB62" s="21">
        <f t="shared" si="44"/>
        <v>0.99909785779706728</v>
      </c>
      <c r="AC62" s="21">
        <f t="shared" si="64"/>
        <v>5.0000000000000001E-3</v>
      </c>
      <c r="AD62" s="21">
        <f t="shared" si="45"/>
        <v>-3.9788735772973843E-3</v>
      </c>
      <c r="AE62" s="21">
        <f t="shared" si="65"/>
        <v>0.20500000000000002</v>
      </c>
      <c r="AF62" s="21">
        <f t="shared" si="46"/>
        <v>314.40661389768917</v>
      </c>
      <c r="AG62" s="25">
        <f t="shared" si="47"/>
        <v>2.0323830098493959E-5</v>
      </c>
      <c r="AH62" s="20">
        <f t="shared" si="48"/>
        <v>1.0191166658655034E-3</v>
      </c>
      <c r="AI62" s="20">
        <f t="shared" si="49"/>
        <v>-59.835521924555081</v>
      </c>
      <c r="AK62" s="6">
        <f t="shared" si="50"/>
        <v>-3.6853763362204041E-3</v>
      </c>
      <c r="AL62" s="6">
        <f t="shared" si="51"/>
        <v>2.0709617107972029</v>
      </c>
      <c r="AM62" s="6">
        <f t="shared" si="52"/>
        <v>-128.47452915583347</v>
      </c>
      <c r="AN62" s="6">
        <f t="shared" si="53"/>
        <v>53.592747178627519</v>
      </c>
    </row>
    <row r="63" spans="15:40" s="2" customFormat="1" x14ac:dyDescent="0.2">
      <c r="O63" s="15"/>
      <c r="P63" s="16"/>
      <c r="R63" s="6">
        <v>3000000</v>
      </c>
      <c r="S63" s="20">
        <f t="shared" si="60"/>
        <v>7466666666.666666</v>
      </c>
      <c r="T63" s="20">
        <f t="shared" si="39"/>
        <v>-321525.13755938452</v>
      </c>
      <c r="U63" s="20">
        <f t="shared" si="61"/>
        <v>1338933.3333333333</v>
      </c>
      <c r="V63" s="20">
        <f t="shared" si="40"/>
        <v>-0.2411438531695384</v>
      </c>
      <c r="W63" s="21">
        <f t="shared" si="41"/>
        <v>4.1824337820094888</v>
      </c>
      <c r="X63" s="6">
        <f t="shared" si="62"/>
        <v>525000000</v>
      </c>
      <c r="Y63" s="6">
        <f t="shared" si="42"/>
        <v>-2411438.5316953841</v>
      </c>
      <c r="Z63" s="6">
        <f t="shared" si="63"/>
        <v>525000000</v>
      </c>
      <c r="AA63" s="6">
        <f t="shared" si="43"/>
        <v>-15071490.823096149</v>
      </c>
      <c r="AB63" s="21">
        <f t="shared" si="44"/>
        <v>0.99959873574348868</v>
      </c>
      <c r="AC63" s="21">
        <f t="shared" si="64"/>
        <v>5.0000000000000001E-3</v>
      </c>
      <c r="AD63" s="21">
        <f t="shared" si="45"/>
        <v>-2.6525823848649226E-3</v>
      </c>
      <c r="AE63" s="21">
        <f t="shared" si="65"/>
        <v>0.20500000000000002</v>
      </c>
      <c r="AF63" s="21">
        <f t="shared" si="46"/>
        <v>471.61323657451481</v>
      </c>
      <c r="AG63" s="25">
        <f t="shared" si="47"/>
        <v>1.2001469506156806E-5</v>
      </c>
      <c r="AH63" s="20">
        <f t="shared" si="48"/>
        <v>6.021025187509018E-4</v>
      </c>
      <c r="AI63" s="20">
        <f t="shared" si="49"/>
        <v>-64.406591120453285</v>
      </c>
      <c r="AK63" s="6">
        <f t="shared" si="50"/>
        <v>-2.4569175593865014E-3</v>
      </c>
      <c r="AL63" s="6">
        <f t="shared" si="51"/>
        <v>1.3812027305218102</v>
      </c>
      <c r="AM63" s="6">
        <f t="shared" si="52"/>
        <v>-117.92178201986277</v>
      </c>
      <c r="AN63" s="6">
        <f t="shared" si="53"/>
        <v>63.456963793099646</v>
      </c>
    </row>
    <row r="64" spans="15:40" s="2" customFormat="1" x14ac:dyDescent="0.2">
      <c r="O64" s="15"/>
      <c r="P64" s="16"/>
      <c r="R64" s="6">
        <v>4000000</v>
      </c>
      <c r="S64" s="20">
        <f t="shared" si="60"/>
        <v>7466666666.666666</v>
      </c>
      <c r="T64" s="20">
        <f t="shared" si="39"/>
        <v>-241143.8531695384</v>
      </c>
      <c r="U64" s="20">
        <f t="shared" si="61"/>
        <v>1338933.3333333333</v>
      </c>
      <c r="V64" s="20">
        <f t="shared" si="40"/>
        <v>-0.18085788987715379</v>
      </c>
      <c r="W64" s="21">
        <f t="shared" si="41"/>
        <v>4.1824337803130209</v>
      </c>
      <c r="X64" s="6">
        <f t="shared" si="62"/>
        <v>525000000</v>
      </c>
      <c r="Y64" s="6">
        <f t="shared" si="42"/>
        <v>-1808578.8987715379</v>
      </c>
      <c r="Z64" s="6">
        <f t="shared" si="63"/>
        <v>525000000</v>
      </c>
      <c r="AA64" s="6">
        <f t="shared" si="43"/>
        <v>-11303618.117322112</v>
      </c>
      <c r="AB64" s="21">
        <f t="shared" si="44"/>
        <v>0.99977422732665011</v>
      </c>
      <c r="AC64" s="21">
        <f t="shared" si="64"/>
        <v>5.0000000000000001E-3</v>
      </c>
      <c r="AD64" s="21">
        <f t="shared" si="45"/>
        <v>-1.9894367886486922E-3</v>
      </c>
      <c r="AE64" s="21">
        <f t="shared" si="65"/>
        <v>0.20500000000000002</v>
      </c>
      <c r="AF64" s="21">
        <f t="shared" si="46"/>
        <v>628.81919610574425</v>
      </c>
      <c r="AG64" s="25">
        <f t="shared" si="47"/>
        <v>8.5577069114511251E-6</v>
      </c>
      <c r="AH64" s="20">
        <f t="shared" si="48"/>
        <v>4.294075392403037E-4</v>
      </c>
      <c r="AI64" s="20">
        <f t="shared" si="49"/>
        <v>-67.342606695819441</v>
      </c>
      <c r="AK64" s="6">
        <f t="shared" si="50"/>
        <v>-1.8426881700402626E-3</v>
      </c>
      <c r="AL64" s="6">
        <f t="shared" si="51"/>
        <v>1.0360495886880972</v>
      </c>
      <c r="AM64" s="6">
        <f t="shared" si="52"/>
        <v>-111.67830509777664</v>
      </c>
      <c r="AN64" s="6">
        <f t="shared" si="53"/>
        <v>69.355901802741414</v>
      </c>
    </row>
    <row r="65" spans="2:40" s="2" customFormat="1" x14ac:dyDescent="0.2">
      <c r="O65" s="15"/>
      <c r="P65" s="16"/>
      <c r="R65" s="6">
        <v>5000000</v>
      </c>
      <c r="S65" s="20">
        <f t="shared" si="60"/>
        <v>7466666666.666666</v>
      </c>
      <c r="T65" s="20">
        <f t="shared" si="39"/>
        <v>-192915.0825356307</v>
      </c>
      <c r="U65" s="20">
        <f t="shared" si="61"/>
        <v>1338933.3333333333</v>
      </c>
      <c r="V65" s="20">
        <f t="shared" si="40"/>
        <v>-0.14468631190172304</v>
      </c>
      <c r="W65" s="21">
        <f t="shared" si="41"/>
        <v>4.1824337795277975</v>
      </c>
      <c r="X65" s="6">
        <f t="shared" si="62"/>
        <v>525000000</v>
      </c>
      <c r="Y65" s="6">
        <f t="shared" si="42"/>
        <v>-1446863.1190172303</v>
      </c>
      <c r="Z65" s="6">
        <f t="shared" si="63"/>
        <v>525000000</v>
      </c>
      <c r="AA65" s="6">
        <f t="shared" si="43"/>
        <v>-9042894.4938576892</v>
      </c>
      <c r="AB65" s="21">
        <f t="shared" si="44"/>
        <v>0.99985548725436657</v>
      </c>
      <c r="AC65" s="21">
        <f t="shared" si="64"/>
        <v>5.0000000000000001E-3</v>
      </c>
      <c r="AD65" s="21">
        <f t="shared" si="45"/>
        <v>-1.5915494309189533E-3</v>
      </c>
      <c r="AE65" s="21">
        <f t="shared" si="65"/>
        <v>0.20500000000000002</v>
      </c>
      <c r="AF65" s="21">
        <f t="shared" si="46"/>
        <v>786.02489037873534</v>
      </c>
      <c r="AG65" s="25">
        <f t="shared" si="47"/>
        <v>6.6756058612255971E-6</v>
      </c>
      <c r="AH65" s="20">
        <f t="shared" si="48"/>
        <v>3.3499493539873332E-4</v>
      </c>
      <c r="AI65" s="20">
        <f t="shared" si="49"/>
        <v>-69.499235175383077</v>
      </c>
      <c r="AK65" s="6">
        <f t="shared" si="50"/>
        <v>-1.4741505362174956E-3</v>
      </c>
      <c r="AL65" s="6">
        <f t="shared" si="51"/>
        <v>0.82889432055206225</v>
      </c>
      <c r="AM65" s="6">
        <f t="shared" si="52"/>
        <v>-107.64184406923107</v>
      </c>
      <c r="AN65" s="6">
        <f t="shared" si="53"/>
        <v>73.185576100784772</v>
      </c>
    </row>
    <row r="66" spans="2:40" s="2" customFormat="1" x14ac:dyDescent="0.2">
      <c r="O66" s="15"/>
      <c r="P66" s="16"/>
      <c r="R66" s="6">
        <v>6000000</v>
      </c>
      <c r="S66" s="20">
        <f t="shared" si="60"/>
        <v>7466666666.666666</v>
      </c>
      <c r="T66" s="20">
        <f t="shared" si="39"/>
        <v>-160762.56877969226</v>
      </c>
      <c r="U66" s="20">
        <f t="shared" si="61"/>
        <v>1338933.3333333333</v>
      </c>
      <c r="V66" s="20">
        <f t="shared" si="40"/>
        <v>-0.1205719265847692</v>
      </c>
      <c r="W66" s="21">
        <f t="shared" si="41"/>
        <v>4.1824337791012569</v>
      </c>
      <c r="X66" s="6">
        <f t="shared" si="62"/>
        <v>525000000</v>
      </c>
      <c r="Y66" s="6">
        <f t="shared" si="42"/>
        <v>-1205719.265847692</v>
      </c>
      <c r="Z66" s="6">
        <f t="shared" si="63"/>
        <v>525000000</v>
      </c>
      <c r="AA66" s="6">
        <f t="shared" si="43"/>
        <v>-7535745.4115480743</v>
      </c>
      <c r="AB66" s="21">
        <f t="shared" si="44"/>
        <v>0.99989963704650964</v>
      </c>
      <c r="AC66" s="21">
        <f t="shared" si="64"/>
        <v>5.0000000000000001E-3</v>
      </c>
      <c r="AD66" s="21">
        <f t="shared" si="45"/>
        <v>-1.3262911924324613E-3</v>
      </c>
      <c r="AE66" s="21">
        <f t="shared" si="65"/>
        <v>0.20500000000000002</v>
      </c>
      <c r="AF66" s="21">
        <f t="shared" si="46"/>
        <v>943.23045202260698</v>
      </c>
      <c r="AG66" s="25">
        <f t="shared" si="47"/>
        <v>5.4842533380568402E-6</v>
      </c>
      <c r="AH66" s="20">
        <f t="shared" si="48"/>
        <v>2.7522269203609264E-4</v>
      </c>
      <c r="AI66" s="20">
        <f t="shared" si="49"/>
        <v>-71.206315229967814</v>
      </c>
      <c r="AK66" s="6">
        <f t="shared" si="50"/>
        <v>-1.2284587802651205E-3</v>
      </c>
      <c r="AL66" s="6">
        <f t="shared" si="51"/>
        <v>0.69077000946660672</v>
      </c>
      <c r="AM66" s="6">
        <f t="shared" si="52"/>
        <v>-104.84359872004499</v>
      </c>
      <c r="AN66" s="6">
        <f t="shared" si="53"/>
        <v>75.845942830641349</v>
      </c>
    </row>
    <row r="67" spans="2:40" s="2" customFormat="1" x14ac:dyDescent="0.2">
      <c r="O67" s="15"/>
      <c r="P67" s="16"/>
      <c r="R67" s="6">
        <v>7000000</v>
      </c>
      <c r="S67" s="20">
        <f t="shared" si="60"/>
        <v>7466666666.666666</v>
      </c>
      <c r="T67" s="20">
        <f t="shared" si="39"/>
        <v>-137796.4875254505</v>
      </c>
      <c r="U67" s="20">
        <f t="shared" si="61"/>
        <v>1338933.3333333333</v>
      </c>
      <c r="V67" s="20">
        <f t="shared" si="40"/>
        <v>-0.10334736564408789</v>
      </c>
      <c r="W67" s="21">
        <f t="shared" si="41"/>
        <v>4.1824337788440662</v>
      </c>
      <c r="X67" s="6">
        <f t="shared" si="62"/>
        <v>525000000</v>
      </c>
      <c r="Y67" s="6">
        <f t="shared" si="42"/>
        <v>-1033473.6564408789</v>
      </c>
      <c r="Z67" s="6">
        <f t="shared" si="63"/>
        <v>525000000</v>
      </c>
      <c r="AA67" s="6">
        <f t="shared" si="43"/>
        <v>-6459210.3527554935</v>
      </c>
      <c r="AB67" s="21">
        <f t="shared" si="44"/>
        <v>0.99992626090428771</v>
      </c>
      <c r="AC67" s="21">
        <f t="shared" si="64"/>
        <v>5.0000000000000001E-3</v>
      </c>
      <c r="AD67" s="21">
        <f t="shared" si="45"/>
        <v>-1.1368210220849668E-3</v>
      </c>
      <c r="AE67" s="21">
        <f t="shared" si="65"/>
        <v>0.20500000000000002</v>
      </c>
      <c r="AF67" s="21">
        <f t="shared" si="46"/>
        <v>1100.4359378784104</v>
      </c>
      <c r="AG67" s="25">
        <f t="shared" si="47"/>
        <v>4.6596149420240884E-6</v>
      </c>
      <c r="AH67" s="20">
        <f t="shared" si="48"/>
        <v>2.338451263593666E-4</v>
      </c>
      <c r="AI67" s="20">
        <f t="shared" si="49"/>
        <v>-72.62143353861093</v>
      </c>
      <c r="AK67" s="6">
        <f t="shared" si="50"/>
        <v>-1.0529646688420234E-3</v>
      </c>
      <c r="AL67" s="6">
        <f t="shared" si="51"/>
        <v>0.59210136824824267</v>
      </c>
      <c r="AM67" s="6">
        <f t="shared" si="52"/>
        <v>-102.79857617238315</v>
      </c>
      <c r="AN67" s="6">
        <f t="shared" si="53"/>
        <v>77.792472231196257</v>
      </c>
    </row>
    <row r="68" spans="2:40" s="2" customFormat="1" x14ac:dyDescent="0.2">
      <c r="O68" s="15"/>
      <c r="P68" s="16"/>
      <c r="R68" s="6">
        <v>8000000</v>
      </c>
      <c r="S68" s="20">
        <f t="shared" si="60"/>
        <v>7466666666.666666</v>
      </c>
      <c r="T68" s="20">
        <f t="shared" si="39"/>
        <v>-120571.9265847692</v>
      </c>
      <c r="U68" s="20">
        <f t="shared" si="61"/>
        <v>1338933.3333333333</v>
      </c>
      <c r="V68" s="20">
        <f t="shared" si="40"/>
        <v>-9.0428944938576894E-2</v>
      </c>
      <c r="W68" s="21">
        <f t="shared" si="41"/>
        <v>4.1824337786771402</v>
      </c>
      <c r="X68" s="6">
        <f t="shared" si="62"/>
        <v>525000000</v>
      </c>
      <c r="Y68" s="6">
        <f t="shared" si="42"/>
        <v>-904289.44938576897</v>
      </c>
      <c r="Z68" s="6">
        <f t="shared" si="63"/>
        <v>525000000</v>
      </c>
      <c r="AA68" s="6">
        <f t="shared" si="43"/>
        <v>-5651809.0586610558</v>
      </c>
      <c r="AB68" s="21">
        <f t="shared" si="44"/>
        <v>0.99994354198999469</v>
      </c>
      <c r="AC68" s="21">
        <f t="shared" si="64"/>
        <v>5.0000000000000001E-3</v>
      </c>
      <c r="AD68" s="21">
        <f t="shared" si="45"/>
        <v>-9.9471839432434608E-4</v>
      </c>
      <c r="AE68" s="21">
        <f t="shared" si="65"/>
        <v>0.20500000000000002</v>
      </c>
      <c r="AF68" s="21">
        <f t="shared" si="46"/>
        <v>1257.6413763666715</v>
      </c>
      <c r="AG68" s="25">
        <f t="shared" si="47"/>
        <v>4.0536088938117036E-6</v>
      </c>
      <c r="AH68" s="20">
        <f t="shared" si="48"/>
        <v>2.0343592292042804E-4</v>
      </c>
      <c r="AI68" s="20">
        <f t="shared" si="49"/>
        <v>-73.831447129681081</v>
      </c>
      <c r="AK68" s="6">
        <f t="shared" si="50"/>
        <v>-9.2134408526138882E-4</v>
      </c>
      <c r="AL68" s="6">
        <f t="shared" si="51"/>
        <v>0.51809596042802397</v>
      </c>
      <c r="AM68" s="6">
        <f t="shared" si="52"/>
        <v>-101.24238630997765</v>
      </c>
      <c r="AN68" s="6">
        <f t="shared" si="53"/>
        <v>79.27478830636511</v>
      </c>
    </row>
    <row r="69" spans="2:40" s="2" customFormat="1" x14ac:dyDescent="0.2">
      <c r="O69" s="15"/>
      <c r="P69" s="16"/>
      <c r="R69" s="6">
        <v>9000000</v>
      </c>
      <c r="S69" s="20">
        <f t="shared" si="60"/>
        <v>7466666666.666666</v>
      </c>
      <c r="T69" s="20">
        <f t="shared" si="39"/>
        <v>-107175.04585312818</v>
      </c>
      <c r="U69" s="20">
        <f t="shared" si="61"/>
        <v>1338933.3333333333</v>
      </c>
      <c r="V69" s="20">
        <f t="shared" si="40"/>
        <v>-8.0381284389846139E-2</v>
      </c>
      <c r="W69" s="21">
        <f t="shared" si="41"/>
        <v>4.1824337785626957</v>
      </c>
      <c r="X69" s="6">
        <f t="shared" si="62"/>
        <v>525000000</v>
      </c>
      <c r="Y69" s="6">
        <f t="shared" si="42"/>
        <v>-803812.84389846132</v>
      </c>
      <c r="Z69" s="6">
        <f t="shared" si="63"/>
        <v>525000000</v>
      </c>
      <c r="AA69" s="6">
        <f t="shared" si="43"/>
        <v>-5023830.2743653832</v>
      </c>
      <c r="AB69" s="21">
        <f t="shared" si="44"/>
        <v>0.99995539038132653</v>
      </c>
      <c r="AC69" s="21">
        <f t="shared" si="64"/>
        <v>5.0000000000000001E-3</v>
      </c>
      <c r="AD69" s="21">
        <f t="shared" si="45"/>
        <v>-8.8419412828830764E-4</v>
      </c>
      <c r="AE69" s="21">
        <f t="shared" si="65"/>
        <v>0.20500000000000002</v>
      </c>
      <c r="AF69" s="21">
        <f t="shared" si="46"/>
        <v>1414.8467832765707</v>
      </c>
      <c r="AG69" s="25">
        <f t="shared" si="47"/>
        <v>3.5887829667273964E-6</v>
      </c>
      <c r="AH69" s="20">
        <f t="shared" si="48"/>
        <v>1.8011013024498541E-4</v>
      </c>
      <c r="AI69" s="20">
        <f t="shared" si="49"/>
        <v>-74.889237194384393</v>
      </c>
      <c r="AK69" s="6">
        <f t="shared" si="50"/>
        <v>-8.1897252024734841E-4</v>
      </c>
      <c r="AL69" s="6">
        <f t="shared" si="51"/>
        <v>0.46053416910294631</v>
      </c>
      <c r="AM69" s="6">
        <f t="shared" si="52"/>
        <v>-100.02013805898829</v>
      </c>
      <c r="AN69" s="6">
        <f t="shared" si="53"/>
        <v>80.439577137594398</v>
      </c>
    </row>
    <row r="70" spans="2:40" s="2" customFormat="1" x14ac:dyDescent="0.2">
      <c r="O70" s="15"/>
      <c r="P70" s="16"/>
      <c r="R70" s="6">
        <v>10000000</v>
      </c>
      <c r="S70" s="20">
        <f t="shared" si="60"/>
        <v>7466666666.666666</v>
      </c>
      <c r="T70" s="20">
        <f t="shared" si="39"/>
        <v>-96457.541267815352</v>
      </c>
      <c r="U70" s="20">
        <f t="shared" si="61"/>
        <v>1338933.3333333333</v>
      </c>
      <c r="V70" s="20">
        <f t="shared" si="40"/>
        <v>-7.2343155950861521E-2</v>
      </c>
      <c r="W70" s="21">
        <f t="shared" si="41"/>
        <v>4.1824337784808341</v>
      </c>
      <c r="X70" s="6">
        <f t="shared" si="62"/>
        <v>525000000</v>
      </c>
      <c r="Y70" s="6">
        <f t="shared" si="42"/>
        <v>-723431.55950861517</v>
      </c>
      <c r="Z70" s="6">
        <f t="shared" si="63"/>
        <v>525000000</v>
      </c>
      <c r="AA70" s="6">
        <f t="shared" si="43"/>
        <v>-4521447.2469288446</v>
      </c>
      <c r="AB70" s="21">
        <f t="shared" si="44"/>
        <v>0.99996386573338591</v>
      </c>
      <c r="AC70" s="21">
        <f t="shared" si="64"/>
        <v>5.0000000000000001E-3</v>
      </c>
      <c r="AD70" s="21">
        <f t="shared" si="45"/>
        <v>-7.9577471545947667E-4</v>
      </c>
      <c r="AE70" s="21">
        <f t="shared" si="65"/>
        <v>0.20500000000000002</v>
      </c>
      <c r="AF70" s="21">
        <f t="shared" si="46"/>
        <v>1572.0521680816171</v>
      </c>
      <c r="AG70" s="25">
        <f t="shared" si="47"/>
        <v>3.2205863040040073E-6</v>
      </c>
      <c r="AH70" s="20">
        <f t="shared" si="48"/>
        <v>1.6163282663784871E-4</v>
      </c>
      <c r="AI70" s="20">
        <f t="shared" si="49"/>
        <v>-75.829408641045177</v>
      </c>
      <c r="AK70" s="6">
        <f t="shared" si="50"/>
        <v>-7.370752682322718E-4</v>
      </c>
      <c r="AL70" s="6">
        <f t="shared" si="51"/>
        <v>0.41448360188890321</v>
      </c>
      <c r="AM70" s="6">
        <f t="shared" si="52"/>
        <v>-99.035589549166033</v>
      </c>
      <c r="AN70" s="6">
        <f t="shared" si="53"/>
        <v>81.378156977454637</v>
      </c>
    </row>
    <row r="71" spans="2:40" s="2" customFormat="1" x14ac:dyDescent="0.2">
      <c r="O71" s="15"/>
      <c r="P71" s="16"/>
    </row>
    <row r="72" spans="2:40" x14ac:dyDescent="0.2">
      <c r="B72" s="2"/>
      <c r="C72" s="2"/>
      <c r="D72" s="2"/>
      <c r="E72" s="2"/>
    </row>
  </sheetData>
  <sheetProtection password="8294" sheet="1" objects="1"/>
  <mergeCells count="10">
    <mergeCell ref="L2:N2"/>
    <mergeCell ref="R4:AI4"/>
    <mergeCell ref="S5:W5"/>
    <mergeCell ref="X5:AB5"/>
    <mergeCell ref="AC5:AG5"/>
    <mergeCell ref="AK5:AM5"/>
    <mergeCell ref="R5:R6"/>
    <mergeCell ref="AH5:AH6"/>
    <mergeCell ref="AI5:AI6"/>
    <mergeCell ref="AN5:AN6"/>
  </mergeCells>
  <phoneticPr fontId="4"/>
  <hyperlinks>
    <hyperlink ref="L2" r:id="rId1" xr:uid="{00000000-0004-0000-0000-000000000000}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電圧モード位相補償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Analogista</dc:creator>
  <cp:lastModifiedBy>慶紀 井川</cp:lastModifiedBy>
  <dcterms:created xsi:type="dcterms:W3CDTF">2021-04-13T13:16:00Z</dcterms:created>
  <dcterms:modified xsi:type="dcterms:W3CDTF">2025-07-12T02:33:40Z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